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UDGET UNIT\Estimates\2015-18\2015-2016 Budget Estimates\"/>
    </mc:Choice>
  </mc:AlternateContent>
  <bookViews>
    <workbookView xWindow="0" yWindow="0" windowWidth="28800" windowHeight="14520"/>
  </bookViews>
  <sheets>
    <sheet name="Summary" sheetId="1" r:id="rId1"/>
    <sheet name="05" sheetId="2" r:id="rId2"/>
    <sheet name="07" sheetId="3" r:id="rId3"/>
    <sheet name="08" sheetId="4" r:id="rId4"/>
    <sheet name="09" sheetId="5" r:id="rId5"/>
    <sheet name="10" sheetId="6" r:id="rId6"/>
    <sheet name="12" sheetId="7" r:id="rId7"/>
    <sheet name="13" sheetId="8" r:id="rId8"/>
    <sheet name="15" sheetId="9" r:id="rId9"/>
    <sheet name="17" sheetId="10" r:id="rId10"/>
    <sheet name="20" sheetId="11" r:id="rId11"/>
    <sheet name="30" sheetId="12" r:id="rId12"/>
    <sheet name="35" sheetId="13" r:id="rId13"/>
    <sheet name="40" sheetId="14" r:id="rId14"/>
    <sheet name="45" sheetId="15" r:id="rId15"/>
    <sheet name="Scales" sheetId="16" r:id="rId16"/>
    <sheet name="Chart of Accounts" sheetId="17" r:id="rId17"/>
    <sheet name="Appr Schdl" sheetId="18" r:id="rId18"/>
    <sheet name="Annex 1" sheetId="19" r:id="rId19"/>
    <sheet name="COFOG" sheetId="20" r:id="rId20"/>
  </sheets>
  <externalReferences>
    <externalReference r:id="rId21"/>
    <externalReference r:id="rId22"/>
  </externalReferences>
  <definedNames>
    <definedName name="_2INLAND_REV" localSheetId="9">[1]Recurrent!#REF!</definedName>
    <definedName name="_2INLAND_REV">[1]Recurrent!#REF!</definedName>
    <definedName name="_3POST_OFFICE" localSheetId="9">[1]Recurrent!#REF!</definedName>
    <definedName name="_3POST_OFFICE">[1]Recurrent!#REF!</definedName>
    <definedName name="_xlnm._FilterDatabase" localSheetId="19" hidden="1">COFOG!$A$39:$J$93</definedName>
    <definedName name="ADMIN">[1]Recurrent!#REF!</definedName>
    <definedName name="CUSTOMS">[1]Recurrent!#REF!</definedName>
    <definedName name="DEFICIT">[1]Recurrent!#REF!</definedName>
    <definedName name="EOC">[1]Recurrent!#REF!</definedName>
    <definedName name="FCAU">'05'!$A$207:$J$221</definedName>
    <definedName name="FIRE">'05'!$A$64:$J$77</definedName>
    <definedName name="GOVERNOR">[1]Recurrent!#REF!</definedName>
    <definedName name="Police">'05'!$A$130:$J$152</definedName>
    <definedName name="_xlnm.Print_Area" localSheetId="1">'05'!$A$1:$J$334</definedName>
    <definedName name="_xlnm.Print_Area" localSheetId="2">'07'!$A$1:$J$195</definedName>
    <definedName name="_xlnm.Print_Area" localSheetId="3">'08'!$A$1:$J$194</definedName>
    <definedName name="_xlnm.Print_Area" localSheetId="4">'09'!$A$1:$J$198</definedName>
    <definedName name="_xlnm.Print_Area" localSheetId="5">'10'!$A$1:$J$411</definedName>
    <definedName name="_xlnm.Print_Area" localSheetId="6">'12'!$A$1:$J$597</definedName>
    <definedName name="_xlnm.Print_Area" localSheetId="7">'13'!$A$1:$J$191</definedName>
    <definedName name="_xlnm.Print_Area" localSheetId="8">'15'!$A$1:$J$270</definedName>
    <definedName name="_xlnm.Print_Area" localSheetId="9">'17'!$A$1:$J$439</definedName>
    <definedName name="_xlnm.Print_Area" localSheetId="10">'20'!$A$1:$J$767</definedName>
    <definedName name="_xlnm.Print_Area" localSheetId="11">'30'!$A$1:$J$701</definedName>
    <definedName name="_xlnm.Print_Area" localSheetId="12">'35'!$A$1:$J$519</definedName>
    <definedName name="_xlnm.Print_Area" localSheetId="13">'40'!$A$1:$J$609</definedName>
    <definedName name="_xlnm.Print_Area" localSheetId="14">'45'!$A$1:$J$527</definedName>
    <definedName name="_xlnm.Print_Area" localSheetId="17">'Appr Schdl'!$A$1:$E$42</definedName>
    <definedName name="_xlnm.Print_Area" localSheetId="16">'Chart of Accounts'!$A$1:$D$189</definedName>
    <definedName name="_xlnm.Print_Area" localSheetId="19">COFOG!$C$1:$K$29</definedName>
    <definedName name="_xlnm.Print_Area" localSheetId="15">Scales!$A$1:$O$63</definedName>
    <definedName name="_xlnm.Print_Area" localSheetId="0">Summary!$B$2:$L$409</definedName>
    <definedName name="_xlnm.Print_Titles">#N/A</definedName>
    <definedName name="q">#REF!</definedName>
    <definedName name="scale2" localSheetId="9">[2]Scales!$B$70:$D$326</definedName>
    <definedName name="scale2">Scales!$B$70:$D$326</definedName>
    <definedName name="TREASURY">[1]Recurrent!#REF!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8" l="1"/>
  <c r="D66" i="16"/>
  <c r="G66" i="16" s="1"/>
  <c r="B66" i="16"/>
  <c r="G65" i="16"/>
  <c r="D65" i="16"/>
  <c r="B65" i="16"/>
  <c r="D64" i="16"/>
  <c r="G64" i="16" s="1"/>
  <c r="B64" i="16"/>
  <c r="I63" i="16"/>
  <c r="D63" i="16"/>
  <c r="B63" i="16"/>
  <c r="G63" i="16" s="1"/>
  <c r="J63" i="16" s="1"/>
  <c r="D62" i="16"/>
  <c r="B62" i="16"/>
  <c r="G61" i="16"/>
  <c r="J61" i="16" s="1"/>
  <c r="D61" i="16"/>
  <c r="B61" i="16"/>
  <c r="I60" i="16"/>
  <c r="G60" i="16"/>
  <c r="J60" i="16" s="1"/>
  <c r="D60" i="16"/>
  <c r="B60" i="16"/>
  <c r="D59" i="16"/>
  <c r="B59" i="16"/>
  <c r="G59" i="16" s="1"/>
  <c r="J58" i="16"/>
  <c r="D58" i="16"/>
  <c r="G58" i="16" s="1"/>
  <c r="I58" i="16" s="1"/>
  <c r="B58" i="16"/>
  <c r="G57" i="16"/>
  <c r="D57" i="16"/>
  <c r="B57" i="16"/>
  <c r="L54" i="16"/>
  <c r="J54" i="16"/>
  <c r="H54" i="16"/>
  <c r="D54" i="16"/>
  <c r="B54" i="16"/>
  <c r="J53" i="16"/>
  <c r="H53" i="16"/>
  <c r="B53" i="16"/>
  <c r="J52" i="16"/>
  <c r="H52" i="16"/>
  <c r="B52" i="16"/>
  <c r="J51" i="16"/>
  <c r="H51" i="16"/>
  <c r="B51" i="16"/>
  <c r="J50" i="16"/>
  <c r="H50" i="16"/>
  <c r="B50" i="16"/>
  <c r="L49" i="16"/>
  <c r="J49" i="16"/>
  <c r="H49" i="16"/>
  <c r="D49" i="16"/>
  <c r="B49" i="16"/>
  <c r="J48" i="16"/>
  <c r="H48" i="16"/>
  <c r="B48" i="16"/>
  <c r="J47" i="16"/>
  <c r="H47" i="16"/>
  <c r="B47" i="16"/>
  <c r="J46" i="16"/>
  <c r="H46" i="16"/>
  <c r="B46" i="16"/>
  <c r="J45" i="16"/>
  <c r="H45" i="16"/>
  <c r="B45" i="16"/>
  <c r="J44" i="16"/>
  <c r="H44" i="16"/>
  <c r="B44" i="16"/>
  <c r="L43" i="16"/>
  <c r="J43" i="16"/>
  <c r="H43" i="16"/>
  <c r="D43" i="16"/>
  <c r="B43" i="16"/>
  <c r="J42" i="16"/>
  <c r="H42" i="16"/>
  <c r="B42" i="16"/>
  <c r="J41" i="16"/>
  <c r="H41" i="16"/>
  <c r="B41" i="16"/>
  <c r="J40" i="16"/>
  <c r="H40" i="16"/>
  <c r="B40" i="16"/>
  <c r="J39" i="16"/>
  <c r="H39" i="16"/>
  <c r="B39" i="16"/>
  <c r="J38" i="16"/>
  <c r="H38" i="16"/>
  <c r="B38" i="16"/>
  <c r="L37" i="16"/>
  <c r="J37" i="16"/>
  <c r="H37" i="16"/>
  <c r="D37" i="16"/>
  <c r="B37" i="16"/>
  <c r="J36" i="16"/>
  <c r="H36" i="16"/>
  <c r="B36" i="16"/>
  <c r="J35" i="16"/>
  <c r="H35" i="16"/>
  <c r="B35" i="16"/>
  <c r="J34" i="16"/>
  <c r="H34" i="16"/>
  <c r="B34" i="16"/>
  <c r="J33" i="16"/>
  <c r="H33" i="16"/>
  <c r="B33" i="16"/>
  <c r="L32" i="16"/>
  <c r="J32" i="16"/>
  <c r="H32" i="16"/>
  <c r="D32" i="16"/>
  <c r="B32" i="16"/>
  <c r="J31" i="16"/>
  <c r="H31" i="16"/>
  <c r="B31" i="16"/>
  <c r="J30" i="16"/>
  <c r="H30" i="16"/>
  <c r="B30" i="16"/>
  <c r="J29" i="16"/>
  <c r="H29" i="16"/>
  <c r="B29" i="16"/>
  <c r="J28" i="16"/>
  <c r="H28" i="16"/>
  <c r="B28" i="16"/>
  <c r="J27" i="16"/>
  <c r="H27" i="16"/>
  <c r="B27" i="16"/>
  <c r="J26" i="16"/>
  <c r="H26" i="16"/>
  <c r="B26" i="16"/>
  <c r="L25" i="16"/>
  <c r="J25" i="16"/>
  <c r="H25" i="16"/>
  <c r="D25" i="16"/>
  <c r="B25" i="16"/>
  <c r="J24" i="16"/>
  <c r="H24" i="16"/>
  <c r="B24" i="16"/>
  <c r="J23" i="16"/>
  <c r="H23" i="16"/>
  <c r="B23" i="16"/>
  <c r="J22" i="16"/>
  <c r="H22" i="16"/>
  <c r="B22" i="16"/>
  <c r="J21" i="16"/>
  <c r="H21" i="16"/>
  <c r="B21" i="16"/>
  <c r="J20" i="16"/>
  <c r="H20" i="16"/>
  <c r="B20" i="16"/>
  <c r="J19" i="16"/>
  <c r="H19" i="16"/>
  <c r="B19" i="16"/>
  <c r="J18" i="16"/>
  <c r="H18" i="16"/>
  <c r="B18" i="16"/>
  <c r="J17" i="16"/>
  <c r="H17" i="16"/>
  <c r="B17" i="16"/>
  <c r="J16" i="16"/>
  <c r="H16" i="16"/>
  <c r="B16" i="16"/>
  <c r="L15" i="16"/>
  <c r="J15" i="16"/>
  <c r="H15" i="16"/>
  <c r="D15" i="16"/>
  <c r="B15" i="16"/>
  <c r="J14" i="16"/>
  <c r="H14" i="16"/>
  <c r="B14" i="16"/>
  <c r="J13" i="16"/>
  <c r="H13" i="16"/>
  <c r="B13" i="16"/>
  <c r="J12" i="16"/>
  <c r="H12" i="16"/>
  <c r="B12" i="16"/>
  <c r="J11" i="16"/>
  <c r="H11" i="16"/>
  <c r="B11" i="16"/>
  <c r="J10" i="16"/>
  <c r="H10" i="16"/>
  <c r="B10" i="16"/>
  <c r="J9" i="16"/>
  <c r="H9" i="16"/>
  <c r="B9" i="16"/>
  <c r="J8" i="16"/>
  <c r="H8" i="16"/>
  <c r="B8" i="16"/>
  <c r="J7" i="16"/>
  <c r="H7" i="16"/>
  <c r="B7" i="16"/>
  <c r="J6" i="16"/>
  <c r="H6" i="16"/>
  <c r="B6" i="16"/>
  <c r="J5" i="16"/>
  <c r="H5" i="16"/>
  <c r="B5" i="16"/>
  <c r="J4" i="16"/>
  <c r="H4" i="16"/>
  <c r="B4" i="16"/>
  <c r="J479" i="15"/>
  <c r="I479" i="15"/>
  <c r="H479" i="15"/>
  <c r="G479" i="15"/>
  <c r="F479" i="15"/>
  <c r="E479" i="15"/>
  <c r="E478" i="15"/>
  <c r="J477" i="15"/>
  <c r="I477" i="15"/>
  <c r="H477" i="15"/>
  <c r="G477" i="15"/>
  <c r="F477" i="15"/>
  <c r="E477" i="15"/>
  <c r="J476" i="15"/>
  <c r="I476" i="15"/>
  <c r="H476" i="15"/>
  <c r="G476" i="15"/>
  <c r="F476" i="15"/>
  <c r="E476" i="15"/>
  <c r="E471" i="15"/>
  <c r="H470" i="15"/>
  <c r="G465" i="15"/>
  <c r="F465" i="15"/>
  <c r="E465" i="15"/>
  <c r="G464" i="15"/>
  <c r="F464" i="15"/>
  <c r="E464" i="15"/>
  <c r="G463" i="15"/>
  <c r="F463" i="15"/>
  <c r="E463" i="15"/>
  <c r="G462" i="15"/>
  <c r="F462" i="15"/>
  <c r="E462" i="15"/>
  <c r="G461" i="15"/>
  <c r="F461" i="15"/>
  <c r="E461" i="15"/>
  <c r="G458" i="15"/>
  <c r="F458" i="15"/>
  <c r="E458" i="15"/>
  <c r="G457" i="15"/>
  <c r="F457" i="15"/>
  <c r="E457" i="15"/>
  <c r="G456" i="15"/>
  <c r="G459" i="15" s="1"/>
  <c r="G45" i="15" s="1"/>
  <c r="F456" i="15"/>
  <c r="E456" i="15"/>
  <c r="G455" i="15"/>
  <c r="F455" i="15"/>
  <c r="E455" i="15"/>
  <c r="G454" i="15"/>
  <c r="F454" i="15"/>
  <c r="F459" i="15" s="1"/>
  <c r="F45" i="15" s="1"/>
  <c r="E454" i="15"/>
  <c r="G451" i="15"/>
  <c r="F451" i="15"/>
  <c r="E451" i="15"/>
  <c r="G450" i="15"/>
  <c r="F450" i="15"/>
  <c r="E450" i="15"/>
  <c r="G449" i="15"/>
  <c r="F449" i="15"/>
  <c r="E449" i="15"/>
  <c r="G448" i="15"/>
  <c r="F448" i="15"/>
  <c r="E448" i="15"/>
  <c r="G447" i="15"/>
  <c r="F447" i="15"/>
  <c r="E447" i="15"/>
  <c r="G444" i="15"/>
  <c r="F444" i="15"/>
  <c r="E444" i="15"/>
  <c r="G443" i="15"/>
  <c r="F443" i="15"/>
  <c r="E443" i="15"/>
  <c r="G442" i="15"/>
  <c r="F442" i="15"/>
  <c r="E442" i="15"/>
  <c r="G441" i="15"/>
  <c r="F441" i="15"/>
  <c r="E441" i="15"/>
  <c r="G440" i="15"/>
  <c r="F440" i="15"/>
  <c r="E440" i="15"/>
  <c r="J426" i="15"/>
  <c r="I426" i="15"/>
  <c r="H426" i="15"/>
  <c r="G426" i="15"/>
  <c r="F426" i="15"/>
  <c r="G394" i="15"/>
  <c r="G472" i="15" s="1"/>
  <c r="F394" i="15"/>
  <c r="F395" i="15" s="1"/>
  <c r="F38" i="15" s="1"/>
  <c r="E394" i="15"/>
  <c r="E472" i="15" s="1"/>
  <c r="J392" i="15"/>
  <c r="J394" i="15" s="1"/>
  <c r="J472" i="15" s="1"/>
  <c r="I392" i="15"/>
  <c r="I394" i="15" s="1"/>
  <c r="I472" i="15" s="1"/>
  <c r="H392" i="15"/>
  <c r="H394" i="15" s="1"/>
  <c r="H472" i="15" s="1"/>
  <c r="G385" i="15"/>
  <c r="G395" i="15" s="1"/>
  <c r="G38" i="15" s="1"/>
  <c r="F385" i="15"/>
  <c r="E385" i="15"/>
  <c r="E395" i="15" s="1"/>
  <c r="E38" i="15" s="1"/>
  <c r="J465" i="15"/>
  <c r="I465" i="15"/>
  <c r="H465" i="15"/>
  <c r="J458" i="15"/>
  <c r="I458" i="15"/>
  <c r="H458" i="15"/>
  <c r="J451" i="15"/>
  <c r="I451" i="15"/>
  <c r="H451" i="15"/>
  <c r="J444" i="15"/>
  <c r="H444" i="15"/>
  <c r="J376" i="15"/>
  <c r="I376" i="15"/>
  <c r="I30" i="15" s="1"/>
  <c r="H376" i="15"/>
  <c r="H30" i="15" s="1"/>
  <c r="G376" i="15"/>
  <c r="F376" i="15"/>
  <c r="E376" i="15"/>
  <c r="J359" i="15"/>
  <c r="I359" i="15"/>
  <c r="H359" i="15"/>
  <c r="G359" i="15"/>
  <c r="F359" i="15"/>
  <c r="J338" i="15"/>
  <c r="J478" i="15" s="1"/>
  <c r="I338" i="15"/>
  <c r="I478" i="15" s="1"/>
  <c r="H338" i="15"/>
  <c r="H478" i="15" s="1"/>
  <c r="G338" i="15"/>
  <c r="G478" i="15" s="1"/>
  <c r="F338" i="15"/>
  <c r="F478" i="15" s="1"/>
  <c r="E338" i="15"/>
  <c r="I331" i="15"/>
  <c r="I471" i="15" s="1"/>
  <c r="G331" i="15"/>
  <c r="G471" i="15" s="1"/>
  <c r="F331" i="15"/>
  <c r="F471" i="15" s="1"/>
  <c r="E331" i="15"/>
  <c r="J328" i="15"/>
  <c r="J331" i="15" s="1"/>
  <c r="J471" i="15" s="1"/>
  <c r="I328" i="15"/>
  <c r="H328" i="15"/>
  <c r="H331" i="15" s="1"/>
  <c r="H471" i="15" s="1"/>
  <c r="G313" i="15"/>
  <c r="F313" i="15"/>
  <c r="E313" i="15"/>
  <c r="E332" i="15" s="1"/>
  <c r="E37" i="15" s="1"/>
  <c r="J464" i="15"/>
  <c r="I464" i="15"/>
  <c r="H464" i="15"/>
  <c r="J457" i="15"/>
  <c r="I457" i="15"/>
  <c r="H457" i="15"/>
  <c r="J450" i="15"/>
  <c r="I450" i="15"/>
  <c r="H450" i="15"/>
  <c r="H443" i="15"/>
  <c r="J304" i="15"/>
  <c r="I304" i="15"/>
  <c r="H304" i="15"/>
  <c r="G304" i="15"/>
  <c r="G29" i="15" s="1"/>
  <c r="F304" i="15"/>
  <c r="F29" i="15" s="1"/>
  <c r="E304" i="15"/>
  <c r="J285" i="15"/>
  <c r="I285" i="15"/>
  <c r="H285" i="15"/>
  <c r="G285" i="15"/>
  <c r="F285" i="15"/>
  <c r="J237" i="15"/>
  <c r="J470" i="15" s="1"/>
  <c r="I237" i="15"/>
  <c r="I470" i="15" s="1"/>
  <c r="H237" i="15"/>
  <c r="G237" i="15"/>
  <c r="G470" i="15" s="1"/>
  <c r="F237" i="15"/>
  <c r="F470" i="15" s="1"/>
  <c r="E237" i="15"/>
  <c r="E470" i="15" s="1"/>
  <c r="G225" i="15"/>
  <c r="G238" i="15" s="1"/>
  <c r="G36" i="15" s="1"/>
  <c r="F225" i="15"/>
  <c r="F238" i="15" s="1"/>
  <c r="F36" i="15" s="1"/>
  <c r="E225" i="15"/>
  <c r="E238" i="15" s="1"/>
  <c r="E36" i="15" s="1"/>
  <c r="J463" i="15"/>
  <c r="I463" i="15"/>
  <c r="H463" i="15"/>
  <c r="J456" i="15"/>
  <c r="I456" i="15"/>
  <c r="H456" i="15"/>
  <c r="J449" i="15"/>
  <c r="I449" i="15"/>
  <c r="H449" i="15"/>
  <c r="I442" i="15"/>
  <c r="H442" i="15"/>
  <c r="J216" i="15"/>
  <c r="I216" i="15"/>
  <c r="H216" i="15"/>
  <c r="G216" i="15"/>
  <c r="G28" i="15" s="1"/>
  <c r="F216" i="15"/>
  <c r="F28" i="15" s="1"/>
  <c r="E216" i="15"/>
  <c r="J157" i="15"/>
  <c r="J469" i="15" s="1"/>
  <c r="I157" i="15"/>
  <c r="I469" i="15" s="1"/>
  <c r="H157" i="15"/>
  <c r="H469" i="15" s="1"/>
  <c r="G157" i="15"/>
  <c r="G469" i="15" s="1"/>
  <c r="F157" i="15"/>
  <c r="F469" i="15" s="1"/>
  <c r="E157" i="15"/>
  <c r="E469" i="15" s="1"/>
  <c r="G149" i="15"/>
  <c r="F149" i="15"/>
  <c r="E149" i="15"/>
  <c r="E158" i="15" s="1"/>
  <c r="E35" i="15" s="1"/>
  <c r="J462" i="15"/>
  <c r="I462" i="15"/>
  <c r="H462" i="15"/>
  <c r="J455" i="15"/>
  <c r="I455" i="15"/>
  <c r="H455" i="15"/>
  <c r="J448" i="15"/>
  <c r="I448" i="15"/>
  <c r="H448" i="15"/>
  <c r="J441" i="15"/>
  <c r="I441" i="15"/>
  <c r="H441" i="15"/>
  <c r="J140" i="15"/>
  <c r="I140" i="15"/>
  <c r="H140" i="15"/>
  <c r="H27" i="15" s="1"/>
  <c r="G140" i="15"/>
  <c r="G27" i="15" s="1"/>
  <c r="F140" i="15"/>
  <c r="E140" i="15"/>
  <c r="J97" i="15"/>
  <c r="J475" i="15" s="1"/>
  <c r="I97" i="15"/>
  <c r="I475" i="15" s="1"/>
  <c r="H97" i="15"/>
  <c r="H475" i="15" s="1"/>
  <c r="G97" i="15"/>
  <c r="G475" i="15" s="1"/>
  <c r="F97" i="15"/>
  <c r="F475" i="15" s="1"/>
  <c r="E97" i="15"/>
  <c r="E475" i="15" s="1"/>
  <c r="E480" i="15" s="1"/>
  <c r="F91" i="15"/>
  <c r="F34" i="15" s="1"/>
  <c r="G90" i="15"/>
  <c r="G468" i="15" s="1"/>
  <c r="F90" i="15"/>
  <c r="F468" i="15" s="1"/>
  <c r="E90" i="15"/>
  <c r="E468" i="15" s="1"/>
  <c r="J87" i="15"/>
  <c r="I87" i="15"/>
  <c r="H87" i="15"/>
  <c r="J84" i="15"/>
  <c r="I84" i="15"/>
  <c r="H84" i="15"/>
  <c r="J82" i="15"/>
  <c r="I82" i="15"/>
  <c r="H82" i="15"/>
  <c r="H81" i="15"/>
  <c r="G75" i="15"/>
  <c r="F75" i="15"/>
  <c r="E75" i="15"/>
  <c r="E91" i="15" s="1"/>
  <c r="E34" i="15" s="1"/>
  <c r="J66" i="15"/>
  <c r="I66" i="15"/>
  <c r="I26" i="15" s="1"/>
  <c r="H66" i="15"/>
  <c r="H26" i="15" s="1"/>
  <c r="G66" i="15"/>
  <c r="G26" i="15" s="1"/>
  <c r="G31" i="15" s="1"/>
  <c r="F66" i="15"/>
  <c r="F26" i="15" s="1"/>
  <c r="E66" i="15"/>
  <c r="E26" i="15" s="1"/>
  <c r="J53" i="15"/>
  <c r="I53" i="15"/>
  <c r="H53" i="15"/>
  <c r="G53" i="15"/>
  <c r="F53" i="15"/>
  <c r="E53" i="15"/>
  <c r="J30" i="15"/>
  <c r="G30" i="15"/>
  <c r="F30" i="15"/>
  <c r="E30" i="15"/>
  <c r="J29" i="15"/>
  <c r="I29" i="15"/>
  <c r="H29" i="15"/>
  <c r="E29" i="15"/>
  <c r="J28" i="15"/>
  <c r="I28" i="15"/>
  <c r="H28" i="15"/>
  <c r="E28" i="15"/>
  <c r="J27" i="15"/>
  <c r="I27" i="15"/>
  <c r="F27" i="15"/>
  <c r="E27" i="15"/>
  <c r="E31" i="15" s="1"/>
  <c r="J26" i="15"/>
  <c r="J561" i="14"/>
  <c r="I561" i="14"/>
  <c r="H561" i="14"/>
  <c r="G561" i="14"/>
  <c r="F561" i="14"/>
  <c r="E561" i="14"/>
  <c r="J560" i="14"/>
  <c r="I560" i="14"/>
  <c r="H560" i="14"/>
  <c r="G560" i="14"/>
  <c r="F560" i="14"/>
  <c r="E560" i="14"/>
  <c r="J559" i="14"/>
  <c r="I559" i="14"/>
  <c r="H559" i="14"/>
  <c r="G559" i="14"/>
  <c r="F559" i="14"/>
  <c r="E559" i="14"/>
  <c r="J558" i="14"/>
  <c r="I558" i="14"/>
  <c r="H558" i="14"/>
  <c r="G558" i="14"/>
  <c r="F558" i="14"/>
  <c r="E558" i="14"/>
  <c r="J557" i="14"/>
  <c r="I557" i="14"/>
  <c r="H557" i="14"/>
  <c r="G557" i="14"/>
  <c r="F557" i="14"/>
  <c r="E557" i="14"/>
  <c r="J553" i="14"/>
  <c r="F553" i="14"/>
  <c r="E553" i="14"/>
  <c r="G552" i="14"/>
  <c r="F551" i="14"/>
  <c r="F548" i="14"/>
  <c r="G545" i="14"/>
  <c r="F545" i="14"/>
  <c r="E545" i="14"/>
  <c r="H544" i="14"/>
  <c r="G544" i="14"/>
  <c r="F544" i="14"/>
  <c r="E544" i="14"/>
  <c r="G543" i="14"/>
  <c r="F543" i="14"/>
  <c r="E543" i="14"/>
  <c r="G542" i="14"/>
  <c r="F542" i="14"/>
  <c r="E542" i="14"/>
  <c r="G541" i="14"/>
  <c r="F541" i="14"/>
  <c r="E541" i="14"/>
  <c r="G540" i="14"/>
  <c r="F540" i="14"/>
  <c r="E540" i="14"/>
  <c r="G537" i="14"/>
  <c r="F537" i="14"/>
  <c r="E537" i="14"/>
  <c r="G536" i="14"/>
  <c r="F536" i="14"/>
  <c r="E536" i="14"/>
  <c r="G535" i="14"/>
  <c r="F535" i="14"/>
  <c r="E535" i="14"/>
  <c r="G534" i="14"/>
  <c r="F534" i="14"/>
  <c r="E534" i="14"/>
  <c r="G533" i="14"/>
  <c r="F533" i="14"/>
  <c r="E533" i="14"/>
  <c r="G532" i="14"/>
  <c r="F532" i="14"/>
  <c r="E532" i="14"/>
  <c r="G529" i="14"/>
  <c r="F529" i="14"/>
  <c r="E529" i="14"/>
  <c r="G528" i="14"/>
  <c r="F528" i="14"/>
  <c r="E528" i="14"/>
  <c r="I527" i="14"/>
  <c r="H527" i="14"/>
  <c r="G527" i="14"/>
  <c r="F527" i="14"/>
  <c r="E527" i="14"/>
  <c r="G526" i="14"/>
  <c r="F526" i="14"/>
  <c r="E526" i="14"/>
  <c r="G525" i="14"/>
  <c r="F525" i="14"/>
  <c r="E525" i="14"/>
  <c r="G524" i="14"/>
  <c r="F524" i="14"/>
  <c r="E524" i="14"/>
  <c r="G521" i="14"/>
  <c r="F521" i="14"/>
  <c r="E521" i="14"/>
  <c r="G520" i="14"/>
  <c r="F520" i="14"/>
  <c r="E520" i="14"/>
  <c r="G519" i="14"/>
  <c r="F519" i="14"/>
  <c r="E519" i="14"/>
  <c r="G518" i="14"/>
  <c r="F518" i="14"/>
  <c r="E518" i="14"/>
  <c r="G517" i="14"/>
  <c r="F517" i="14"/>
  <c r="E517" i="14"/>
  <c r="G516" i="14"/>
  <c r="F516" i="14"/>
  <c r="E516" i="14"/>
  <c r="J498" i="14"/>
  <c r="I498" i="14"/>
  <c r="H498" i="14"/>
  <c r="G498" i="14"/>
  <c r="F498" i="14"/>
  <c r="E467" i="14"/>
  <c r="J466" i="14"/>
  <c r="I466" i="14"/>
  <c r="I553" i="14" s="1"/>
  <c r="H466" i="14"/>
  <c r="H553" i="14" s="1"/>
  <c r="G466" i="14"/>
  <c r="F466" i="14"/>
  <c r="E466" i="14"/>
  <c r="G449" i="14"/>
  <c r="F449" i="14"/>
  <c r="F467" i="14" s="1"/>
  <c r="F38" i="14" s="1"/>
  <c r="E449" i="14"/>
  <c r="J545" i="14"/>
  <c r="I545" i="14"/>
  <c r="H545" i="14"/>
  <c r="J537" i="14"/>
  <c r="I537" i="14"/>
  <c r="H537" i="14"/>
  <c r="J529" i="14"/>
  <c r="I529" i="14"/>
  <c r="H529" i="14"/>
  <c r="J521" i="14"/>
  <c r="J440" i="14"/>
  <c r="J29" i="14" s="1"/>
  <c r="I440" i="14"/>
  <c r="I29" i="14" s="1"/>
  <c r="H440" i="14"/>
  <c r="G440" i="14"/>
  <c r="F440" i="14"/>
  <c r="F29" i="14" s="1"/>
  <c r="E440" i="14"/>
  <c r="E29" i="14" s="1"/>
  <c r="J425" i="14"/>
  <c r="I425" i="14"/>
  <c r="H425" i="14"/>
  <c r="G425" i="14"/>
  <c r="F425" i="14"/>
  <c r="J394" i="14"/>
  <c r="J552" i="14" s="1"/>
  <c r="I394" i="14"/>
  <c r="I552" i="14" s="1"/>
  <c r="H394" i="14"/>
  <c r="H552" i="14" s="1"/>
  <c r="G394" i="14"/>
  <c r="F394" i="14"/>
  <c r="F552" i="14" s="1"/>
  <c r="E394" i="14"/>
  <c r="E552" i="14" s="1"/>
  <c r="G385" i="14"/>
  <c r="F385" i="14"/>
  <c r="E385" i="14"/>
  <c r="J544" i="14"/>
  <c r="I544" i="14"/>
  <c r="J536" i="14"/>
  <c r="I536" i="14"/>
  <c r="H536" i="14"/>
  <c r="I528" i="14"/>
  <c r="H528" i="14"/>
  <c r="J520" i="14"/>
  <c r="J376" i="14"/>
  <c r="J28" i="14" s="1"/>
  <c r="I376" i="14"/>
  <c r="I28" i="14" s="1"/>
  <c r="H376" i="14"/>
  <c r="G376" i="14"/>
  <c r="F376" i="14"/>
  <c r="F28" i="14" s="1"/>
  <c r="E376" i="14"/>
  <c r="J356" i="14"/>
  <c r="I356" i="14"/>
  <c r="H356" i="14"/>
  <c r="G356" i="14"/>
  <c r="F356" i="14"/>
  <c r="J326" i="14"/>
  <c r="J551" i="14" s="1"/>
  <c r="I326" i="14"/>
  <c r="I551" i="14" s="1"/>
  <c r="H326" i="14"/>
  <c r="H551" i="14" s="1"/>
  <c r="G326" i="14"/>
  <c r="G551" i="14" s="1"/>
  <c r="F326" i="14"/>
  <c r="E326" i="14"/>
  <c r="E551" i="14" s="1"/>
  <c r="G314" i="14"/>
  <c r="G327" i="14" s="1"/>
  <c r="G36" i="14" s="1"/>
  <c r="F314" i="14"/>
  <c r="E314" i="14"/>
  <c r="E327" i="14" s="1"/>
  <c r="E36" i="14" s="1"/>
  <c r="J543" i="14"/>
  <c r="H543" i="14"/>
  <c r="J535" i="14"/>
  <c r="I535" i="14"/>
  <c r="H535" i="14"/>
  <c r="J527" i="14"/>
  <c r="I519" i="14"/>
  <c r="J305" i="14"/>
  <c r="I305" i="14"/>
  <c r="H305" i="14"/>
  <c r="H27" i="14" s="1"/>
  <c r="G305" i="14"/>
  <c r="G27" i="14" s="1"/>
  <c r="F305" i="14"/>
  <c r="E305" i="14"/>
  <c r="J283" i="14"/>
  <c r="I283" i="14"/>
  <c r="H283" i="14"/>
  <c r="G283" i="14"/>
  <c r="F283" i="14"/>
  <c r="F246" i="14"/>
  <c r="F35" i="14" s="1"/>
  <c r="J245" i="14"/>
  <c r="J550" i="14" s="1"/>
  <c r="I245" i="14"/>
  <c r="I550" i="14" s="1"/>
  <c r="H245" i="14"/>
  <c r="H550" i="14" s="1"/>
  <c r="G245" i="14"/>
  <c r="G550" i="14" s="1"/>
  <c r="F245" i="14"/>
  <c r="F550" i="14" s="1"/>
  <c r="E245" i="14"/>
  <c r="E550" i="14" s="1"/>
  <c r="G232" i="14"/>
  <c r="F232" i="14"/>
  <c r="E232" i="14"/>
  <c r="J542" i="14"/>
  <c r="I542" i="14"/>
  <c r="H542" i="14"/>
  <c r="J534" i="14"/>
  <c r="I534" i="14"/>
  <c r="H534" i="14"/>
  <c r="J526" i="14"/>
  <c r="I526" i="14"/>
  <c r="I518" i="14"/>
  <c r="H518" i="14"/>
  <c r="J223" i="14"/>
  <c r="I223" i="14"/>
  <c r="I26" i="14" s="1"/>
  <c r="H223" i="14"/>
  <c r="H26" i="14" s="1"/>
  <c r="G223" i="14"/>
  <c r="F223" i="14"/>
  <c r="F26" i="14" s="1"/>
  <c r="E223" i="14"/>
  <c r="E26" i="14" s="1"/>
  <c r="J205" i="14"/>
  <c r="I205" i="14"/>
  <c r="H205" i="14"/>
  <c r="G205" i="14"/>
  <c r="F205" i="14"/>
  <c r="J175" i="14"/>
  <c r="J549" i="14" s="1"/>
  <c r="I175" i="14"/>
  <c r="I549" i="14" s="1"/>
  <c r="H175" i="14"/>
  <c r="H549" i="14" s="1"/>
  <c r="G175" i="14"/>
  <c r="G549" i="14" s="1"/>
  <c r="F175" i="14"/>
  <c r="F549" i="14" s="1"/>
  <c r="E175" i="14"/>
  <c r="E549" i="14" s="1"/>
  <c r="G166" i="14"/>
  <c r="G176" i="14" s="1"/>
  <c r="F166" i="14"/>
  <c r="F176" i="14" s="1"/>
  <c r="E166" i="14"/>
  <c r="E176" i="14" s="1"/>
  <c r="E34" i="14" s="1"/>
  <c r="I541" i="14"/>
  <c r="J533" i="14"/>
  <c r="I533" i="14"/>
  <c r="H533" i="14"/>
  <c r="J525" i="14"/>
  <c r="I525" i="14"/>
  <c r="H525" i="14"/>
  <c r="J517" i="14"/>
  <c r="H517" i="14"/>
  <c r="J157" i="14"/>
  <c r="J25" i="14" s="1"/>
  <c r="I157" i="14"/>
  <c r="H157" i="14"/>
  <c r="H25" i="14" s="1"/>
  <c r="G157" i="14"/>
  <c r="G25" i="14" s="1"/>
  <c r="F157" i="14"/>
  <c r="F25" i="14" s="1"/>
  <c r="E157" i="14"/>
  <c r="J108" i="14"/>
  <c r="J556" i="14" s="1"/>
  <c r="J562" i="14" s="1"/>
  <c r="I108" i="14"/>
  <c r="I556" i="14" s="1"/>
  <c r="H108" i="14"/>
  <c r="H556" i="14" s="1"/>
  <c r="G108" i="14"/>
  <c r="G556" i="14" s="1"/>
  <c r="F108" i="14"/>
  <c r="F556" i="14" s="1"/>
  <c r="E108" i="14"/>
  <c r="E556" i="14" s="1"/>
  <c r="E562" i="14" s="1"/>
  <c r="E102" i="14"/>
  <c r="G101" i="14"/>
  <c r="G548" i="14" s="1"/>
  <c r="E101" i="14"/>
  <c r="E548" i="14" s="1"/>
  <c r="J90" i="14"/>
  <c r="I90" i="14"/>
  <c r="H90" i="14"/>
  <c r="J87" i="14"/>
  <c r="I87" i="14"/>
  <c r="H87" i="14"/>
  <c r="H101" i="14" s="1"/>
  <c r="H548" i="14" s="1"/>
  <c r="G82" i="14"/>
  <c r="G102" i="14" s="1"/>
  <c r="G33" i="14" s="1"/>
  <c r="F82" i="14"/>
  <c r="F102" i="14" s="1"/>
  <c r="E82" i="14"/>
  <c r="I540" i="14"/>
  <c r="J532" i="14"/>
  <c r="J524" i="14"/>
  <c r="H516" i="14"/>
  <c r="J73" i="14"/>
  <c r="I73" i="14"/>
  <c r="I24" i="14" s="1"/>
  <c r="H73" i="14"/>
  <c r="H24" i="14" s="1"/>
  <c r="G73" i="14"/>
  <c r="G24" i="14" s="1"/>
  <c r="F73" i="14"/>
  <c r="F24" i="14" s="1"/>
  <c r="E73" i="14"/>
  <c r="E24" i="14" s="1"/>
  <c r="E53" i="14"/>
  <c r="J52" i="14"/>
  <c r="J53" i="14" s="1"/>
  <c r="I52" i="14"/>
  <c r="I53" i="14" s="1"/>
  <c r="H52" i="14"/>
  <c r="H53" i="14" s="1"/>
  <c r="G52" i="14"/>
  <c r="G53" i="14" s="1"/>
  <c r="F52" i="14"/>
  <c r="F53" i="14" s="1"/>
  <c r="E52" i="14"/>
  <c r="C52" i="14"/>
  <c r="B52" i="14"/>
  <c r="A52" i="14"/>
  <c r="E38" i="14"/>
  <c r="G34" i="14"/>
  <c r="E33" i="14"/>
  <c r="G30" i="14"/>
  <c r="H29" i="14"/>
  <c r="G29" i="14"/>
  <c r="H28" i="14"/>
  <c r="G28" i="14"/>
  <c r="E28" i="14"/>
  <c r="J27" i="14"/>
  <c r="I27" i="14"/>
  <c r="F27" i="14"/>
  <c r="E27" i="14"/>
  <c r="J26" i="14"/>
  <c r="G26" i="14"/>
  <c r="I25" i="14"/>
  <c r="E25" i="14"/>
  <c r="J24" i="14"/>
  <c r="J471" i="13"/>
  <c r="I471" i="13"/>
  <c r="H471" i="13"/>
  <c r="G471" i="13"/>
  <c r="F471" i="13"/>
  <c r="E471" i="13"/>
  <c r="J470" i="13"/>
  <c r="I470" i="13"/>
  <c r="H470" i="13"/>
  <c r="G470" i="13"/>
  <c r="F470" i="13"/>
  <c r="E470" i="13"/>
  <c r="J469" i="13"/>
  <c r="I469" i="13"/>
  <c r="H469" i="13"/>
  <c r="G469" i="13"/>
  <c r="F469" i="13"/>
  <c r="E469" i="13"/>
  <c r="J468" i="13"/>
  <c r="I468" i="13"/>
  <c r="I472" i="13" s="1"/>
  <c r="H468" i="13"/>
  <c r="G468" i="13"/>
  <c r="F468" i="13"/>
  <c r="E468" i="13"/>
  <c r="I467" i="13"/>
  <c r="F467" i="13"/>
  <c r="F472" i="13" s="1"/>
  <c r="E467" i="13"/>
  <c r="I464" i="13"/>
  <c r="J463" i="13"/>
  <c r="E462" i="13"/>
  <c r="E461" i="13"/>
  <c r="J457" i="13"/>
  <c r="G457" i="13"/>
  <c r="F457" i="13"/>
  <c r="E457" i="13"/>
  <c r="G456" i="13"/>
  <c r="F456" i="13"/>
  <c r="E456" i="13"/>
  <c r="G455" i="13"/>
  <c r="F455" i="13"/>
  <c r="E455" i="13"/>
  <c r="G454" i="13"/>
  <c r="F454" i="13"/>
  <c r="E454" i="13"/>
  <c r="G453" i="13"/>
  <c r="F453" i="13"/>
  <c r="E453" i="13"/>
  <c r="G450" i="13"/>
  <c r="F450" i="13"/>
  <c r="E450" i="13"/>
  <c r="G449" i="13"/>
  <c r="F449" i="13"/>
  <c r="E449" i="13"/>
  <c r="G448" i="13"/>
  <c r="F448" i="13"/>
  <c r="E448" i="13"/>
  <c r="G447" i="13"/>
  <c r="G451" i="13" s="1"/>
  <c r="G45" i="13" s="1"/>
  <c r="F447" i="13"/>
  <c r="E447" i="13"/>
  <c r="G446" i="13"/>
  <c r="F446" i="13"/>
  <c r="E446" i="13"/>
  <c r="G443" i="13"/>
  <c r="F443" i="13"/>
  <c r="E443" i="13"/>
  <c r="G442" i="13"/>
  <c r="F442" i="13"/>
  <c r="E442" i="13"/>
  <c r="G441" i="13"/>
  <c r="F441" i="13"/>
  <c r="E441" i="13"/>
  <c r="G440" i="13"/>
  <c r="F440" i="13"/>
  <c r="E440" i="13"/>
  <c r="G439" i="13"/>
  <c r="F439" i="13"/>
  <c r="E439" i="13"/>
  <c r="G436" i="13"/>
  <c r="F436" i="13"/>
  <c r="E436" i="13"/>
  <c r="G435" i="13"/>
  <c r="F435" i="13"/>
  <c r="E435" i="13"/>
  <c r="G434" i="13"/>
  <c r="F434" i="13"/>
  <c r="E434" i="13"/>
  <c r="E437" i="13" s="1"/>
  <c r="E43" i="13" s="1"/>
  <c r="G433" i="13"/>
  <c r="F433" i="13"/>
  <c r="E433" i="13"/>
  <c r="G432" i="13"/>
  <c r="F432" i="13"/>
  <c r="E432" i="13"/>
  <c r="J416" i="13"/>
  <c r="I416" i="13"/>
  <c r="H416" i="13"/>
  <c r="G416" i="13"/>
  <c r="F416" i="13"/>
  <c r="J389" i="13"/>
  <c r="J464" i="13" s="1"/>
  <c r="I389" i="13"/>
  <c r="H389" i="13"/>
  <c r="H464" i="13" s="1"/>
  <c r="G389" i="13"/>
  <c r="G464" i="13" s="1"/>
  <c r="F389" i="13"/>
  <c r="F464" i="13" s="1"/>
  <c r="E389" i="13"/>
  <c r="G381" i="13"/>
  <c r="G390" i="13" s="1"/>
  <c r="G38" i="13" s="1"/>
  <c r="F381" i="13"/>
  <c r="F390" i="13" s="1"/>
  <c r="F38" i="13" s="1"/>
  <c r="E381" i="13"/>
  <c r="I457" i="13"/>
  <c r="H457" i="13"/>
  <c r="J450" i="13"/>
  <c r="I450" i="13"/>
  <c r="H450" i="13"/>
  <c r="J443" i="13"/>
  <c r="I443" i="13"/>
  <c r="H443" i="13"/>
  <c r="J436" i="13"/>
  <c r="J372" i="13"/>
  <c r="J30" i="13" s="1"/>
  <c r="I372" i="13"/>
  <c r="I30" i="13" s="1"/>
  <c r="H372" i="13"/>
  <c r="G372" i="13"/>
  <c r="F372" i="13"/>
  <c r="E372" i="13"/>
  <c r="J357" i="13"/>
  <c r="I357" i="13"/>
  <c r="H357" i="13"/>
  <c r="G357" i="13"/>
  <c r="F357" i="13"/>
  <c r="J326" i="13"/>
  <c r="I326" i="13"/>
  <c r="I463" i="13" s="1"/>
  <c r="H326" i="13"/>
  <c r="H463" i="13" s="1"/>
  <c r="G326" i="13"/>
  <c r="G463" i="13" s="1"/>
  <c r="F326" i="13"/>
  <c r="F463" i="13" s="1"/>
  <c r="E326" i="13"/>
  <c r="E463" i="13" s="1"/>
  <c r="G315" i="13"/>
  <c r="G327" i="13" s="1"/>
  <c r="G37" i="13" s="1"/>
  <c r="F315" i="13"/>
  <c r="E315" i="13"/>
  <c r="E327" i="13" s="1"/>
  <c r="E37" i="13" s="1"/>
  <c r="J456" i="13"/>
  <c r="I456" i="13"/>
  <c r="H456" i="13"/>
  <c r="J449" i="13"/>
  <c r="I449" i="13"/>
  <c r="H449" i="13"/>
  <c r="J442" i="13"/>
  <c r="H442" i="13"/>
  <c r="J435" i="13"/>
  <c r="I435" i="13"/>
  <c r="H435" i="13"/>
  <c r="J306" i="13"/>
  <c r="I306" i="13"/>
  <c r="I29" i="13" s="1"/>
  <c r="H306" i="13"/>
  <c r="G306" i="13"/>
  <c r="G29" i="13" s="1"/>
  <c r="F306" i="13"/>
  <c r="E306" i="13"/>
  <c r="E29" i="13" s="1"/>
  <c r="J284" i="13"/>
  <c r="I284" i="13"/>
  <c r="H284" i="13"/>
  <c r="G284" i="13"/>
  <c r="F284" i="13"/>
  <c r="J253" i="13"/>
  <c r="J462" i="13" s="1"/>
  <c r="I253" i="13"/>
  <c r="I462" i="13" s="1"/>
  <c r="H253" i="13"/>
  <c r="H462" i="13" s="1"/>
  <c r="G253" i="13"/>
  <c r="G462" i="13" s="1"/>
  <c r="F253" i="13"/>
  <c r="F462" i="13" s="1"/>
  <c r="E253" i="13"/>
  <c r="G246" i="13"/>
  <c r="F246" i="13"/>
  <c r="F254" i="13" s="1"/>
  <c r="E246" i="13"/>
  <c r="E254" i="13" s="1"/>
  <c r="E36" i="13" s="1"/>
  <c r="J455" i="13"/>
  <c r="I455" i="13"/>
  <c r="H455" i="13"/>
  <c r="J448" i="13"/>
  <c r="I448" i="13"/>
  <c r="H448" i="13"/>
  <c r="J441" i="13"/>
  <c r="I441" i="13"/>
  <c r="H441" i="13"/>
  <c r="J434" i="13"/>
  <c r="I434" i="13"/>
  <c r="H246" i="13"/>
  <c r="H254" i="13" s="1"/>
  <c r="J237" i="13"/>
  <c r="J28" i="13" s="1"/>
  <c r="I237" i="13"/>
  <c r="I28" i="13" s="1"/>
  <c r="H237" i="13"/>
  <c r="H28" i="13" s="1"/>
  <c r="G237" i="13"/>
  <c r="G28" i="13" s="1"/>
  <c r="F237" i="13"/>
  <c r="E237" i="13"/>
  <c r="E28" i="13" s="1"/>
  <c r="J217" i="13"/>
  <c r="I217" i="13"/>
  <c r="H217" i="13"/>
  <c r="G217" i="13"/>
  <c r="F217" i="13"/>
  <c r="G180" i="13"/>
  <c r="G461" i="13" s="1"/>
  <c r="F180" i="13"/>
  <c r="F461" i="13" s="1"/>
  <c r="E180" i="13"/>
  <c r="J177" i="13"/>
  <c r="J180" i="13" s="1"/>
  <c r="J461" i="13" s="1"/>
  <c r="I177" i="13"/>
  <c r="I180" i="13" s="1"/>
  <c r="I461" i="13" s="1"/>
  <c r="H177" i="13"/>
  <c r="H180" i="13" s="1"/>
  <c r="H461" i="13" s="1"/>
  <c r="G175" i="13"/>
  <c r="G181" i="13" s="1"/>
  <c r="G35" i="13" s="1"/>
  <c r="F175" i="13"/>
  <c r="E175" i="13"/>
  <c r="E181" i="13" s="1"/>
  <c r="J454" i="13"/>
  <c r="I454" i="13"/>
  <c r="H454" i="13"/>
  <c r="J447" i="13"/>
  <c r="I447" i="13"/>
  <c r="H447" i="13"/>
  <c r="J440" i="13"/>
  <c r="I440" i="13"/>
  <c r="H440" i="13"/>
  <c r="J433" i="13"/>
  <c r="H433" i="13"/>
  <c r="J166" i="13"/>
  <c r="I166" i="13"/>
  <c r="I27" i="13" s="1"/>
  <c r="H166" i="13"/>
  <c r="G166" i="13"/>
  <c r="G27" i="13" s="1"/>
  <c r="F166" i="13"/>
  <c r="F27" i="13" s="1"/>
  <c r="E166" i="13"/>
  <c r="E27" i="13" s="1"/>
  <c r="J125" i="13"/>
  <c r="J467" i="13" s="1"/>
  <c r="J472" i="13" s="1"/>
  <c r="I125" i="13"/>
  <c r="H125" i="13"/>
  <c r="H467" i="13" s="1"/>
  <c r="G125" i="13"/>
  <c r="G467" i="13" s="1"/>
  <c r="F125" i="13"/>
  <c r="E125" i="13"/>
  <c r="I110" i="13"/>
  <c r="I460" i="13" s="1"/>
  <c r="H110" i="13"/>
  <c r="H460" i="13" s="1"/>
  <c r="G110" i="13"/>
  <c r="G460" i="13" s="1"/>
  <c r="F110" i="13"/>
  <c r="F460" i="13" s="1"/>
  <c r="F465" i="13" s="1"/>
  <c r="F47" i="13" s="1"/>
  <c r="E110" i="13"/>
  <c r="E460" i="13" s="1"/>
  <c r="J104" i="13"/>
  <c r="J110" i="13" s="1"/>
  <c r="J460" i="13" s="1"/>
  <c r="I104" i="13"/>
  <c r="H104" i="13"/>
  <c r="G91" i="13"/>
  <c r="F91" i="13"/>
  <c r="E91" i="13"/>
  <c r="E111" i="13" s="1"/>
  <c r="E34" i="13" s="1"/>
  <c r="J453" i="13"/>
  <c r="I453" i="13"/>
  <c r="H453" i="13"/>
  <c r="J446" i="13"/>
  <c r="I446" i="13"/>
  <c r="H446" i="13"/>
  <c r="J439" i="13"/>
  <c r="I439" i="13"/>
  <c r="H439" i="13"/>
  <c r="J432" i="13"/>
  <c r="H432" i="13"/>
  <c r="G82" i="13"/>
  <c r="G26" i="13" s="1"/>
  <c r="F82" i="13"/>
  <c r="E82" i="13"/>
  <c r="E26" i="13" s="1"/>
  <c r="J74" i="13"/>
  <c r="I74" i="13"/>
  <c r="H74" i="13"/>
  <c r="J73" i="13"/>
  <c r="J82" i="13" s="1"/>
  <c r="J26" i="13" s="1"/>
  <c r="I73" i="13"/>
  <c r="I82" i="13" s="1"/>
  <c r="I26" i="13" s="1"/>
  <c r="I31" i="13" s="1"/>
  <c r="H73" i="13"/>
  <c r="J60" i="13"/>
  <c r="I60" i="13"/>
  <c r="H60" i="13"/>
  <c r="G60" i="13"/>
  <c r="F60" i="13"/>
  <c r="E60" i="13"/>
  <c r="D60" i="13"/>
  <c r="C60" i="13"/>
  <c r="B60" i="13"/>
  <c r="A60" i="13"/>
  <c r="J59" i="13"/>
  <c r="I59" i="13"/>
  <c r="H59" i="13"/>
  <c r="G59" i="13"/>
  <c r="F59" i="13"/>
  <c r="E59" i="13"/>
  <c r="D59" i="13"/>
  <c r="C59" i="13"/>
  <c r="B59" i="13"/>
  <c r="A59" i="13"/>
  <c r="J58" i="13"/>
  <c r="I58" i="13"/>
  <c r="H58" i="13"/>
  <c r="G58" i="13"/>
  <c r="F58" i="13"/>
  <c r="E58" i="13"/>
  <c r="D58" i="13"/>
  <c r="C58" i="13"/>
  <c r="B58" i="13"/>
  <c r="A58" i="13"/>
  <c r="J57" i="13"/>
  <c r="I57" i="13"/>
  <c r="H57" i="13"/>
  <c r="G57" i="13"/>
  <c r="F57" i="13"/>
  <c r="E57" i="13"/>
  <c r="D57" i="13"/>
  <c r="C57" i="13"/>
  <c r="B57" i="13"/>
  <c r="A57" i="13"/>
  <c r="J56" i="13"/>
  <c r="I56" i="13"/>
  <c r="H56" i="13"/>
  <c r="G56" i="13"/>
  <c r="F56" i="13"/>
  <c r="E56" i="13"/>
  <c r="D56" i="13"/>
  <c r="C56" i="13"/>
  <c r="B56" i="13"/>
  <c r="A56" i="13"/>
  <c r="J55" i="13"/>
  <c r="I55" i="13"/>
  <c r="H55" i="13"/>
  <c r="G55" i="13"/>
  <c r="F55" i="13"/>
  <c r="E55" i="13"/>
  <c r="D55" i="13"/>
  <c r="C55" i="13"/>
  <c r="B55" i="13"/>
  <c r="A55" i="13"/>
  <c r="J54" i="13"/>
  <c r="I54" i="13"/>
  <c r="H54" i="13"/>
  <c r="G54" i="13"/>
  <c r="F54" i="13"/>
  <c r="E54" i="13"/>
  <c r="D54" i="13"/>
  <c r="C54" i="13"/>
  <c r="B54" i="13"/>
  <c r="A54" i="13"/>
  <c r="J53" i="13"/>
  <c r="I53" i="13"/>
  <c r="H53" i="13"/>
  <c r="G53" i="13"/>
  <c r="F53" i="13"/>
  <c r="E53" i="13"/>
  <c r="D53" i="13"/>
  <c r="C53" i="13"/>
  <c r="B53" i="13"/>
  <c r="A53" i="13"/>
  <c r="J52" i="13"/>
  <c r="I52" i="13"/>
  <c r="H52" i="13"/>
  <c r="G52" i="13"/>
  <c r="F52" i="13"/>
  <c r="E52" i="13"/>
  <c r="D52" i="13"/>
  <c r="C52" i="13"/>
  <c r="B52" i="13"/>
  <c r="A52" i="13"/>
  <c r="E35" i="13"/>
  <c r="H30" i="13"/>
  <c r="G30" i="13"/>
  <c r="F30" i="13"/>
  <c r="E30" i="13"/>
  <c r="J29" i="13"/>
  <c r="H29" i="13"/>
  <c r="F29" i="13"/>
  <c r="F28" i="13"/>
  <c r="J27" i="13"/>
  <c r="H27" i="13"/>
  <c r="F26" i="13"/>
  <c r="J653" i="12"/>
  <c r="I653" i="12"/>
  <c r="H653" i="12"/>
  <c r="G653" i="12"/>
  <c r="F653" i="12"/>
  <c r="E653" i="12"/>
  <c r="J652" i="12"/>
  <c r="I652" i="12"/>
  <c r="H652" i="12"/>
  <c r="G652" i="12"/>
  <c r="F652" i="12"/>
  <c r="E652" i="12"/>
  <c r="J651" i="12"/>
  <c r="I651" i="12"/>
  <c r="H651" i="12"/>
  <c r="G651" i="12"/>
  <c r="F651" i="12"/>
  <c r="E651" i="12"/>
  <c r="F650" i="12"/>
  <c r="J649" i="12"/>
  <c r="I649" i="12"/>
  <c r="H649" i="12"/>
  <c r="G649" i="12"/>
  <c r="F649" i="12"/>
  <c r="E649" i="12"/>
  <c r="J648" i="12"/>
  <c r="I648" i="12"/>
  <c r="H648" i="12"/>
  <c r="G648" i="12"/>
  <c r="F648" i="12"/>
  <c r="E648" i="12"/>
  <c r="E642" i="12"/>
  <c r="F639" i="12"/>
  <c r="G635" i="12"/>
  <c r="F635" i="12"/>
  <c r="E635" i="12"/>
  <c r="G634" i="12"/>
  <c r="F634" i="12"/>
  <c r="E634" i="12"/>
  <c r="G633" i="12"/>
  <c r="F633" i="12"/>
  <c r="E633" i="12"/>
  <c r="J632" i="12"/>
  <c r="G632" i="12"/>
  <c r="F632" i="12"/>
  <c r="E632" i="12"/>
  <c r="G631" i="12"/>
  <c r="F631" i="12"/>
  <c r="E631" i="12"/>
  <c r="G630" i="12"/>
  <c r="F630" i="12"/>
  <c r="E630" i="12"/>
  <c r="G629" i="12"/>
  <c r="F629" i="12"/>
  <c r="E629" i="12"/>
  <c r="G626" i="12"/>
  <c r="F626" i="12"/>
  <c r="E626" i="12"/>
  <c r="G625" i="12"/>
  <c r="F625" i="12"/>
  <c r="E625" i="12"/>
  <c r="G624" i="12"/>
  <c r="F624" i="12"/>
  <c r="E624" i="12"/>
  <c r="G623" i="12"/>
  <c r="F623" i="12"/>
  <c r="E623" i="12"/>
  <c r="G622" i="12"/>
  <c r="F622" i="12"/>
  <c r="E622" i="12"/>
  <c r="G621" i="12"/>
  <c r="F621" i="12"/>
  <c r="E621" i="12"/>
  <c r="G620" i="12"/>
  <c r="F620" i="12"/>
  <c r="E620" i="12"/>
  <c r="G617" i="12"/>
  <c r="F617" i="12"/>
  <c r="E617" i="12"/>
  <c r="G616" i="12"/>
  <c r="F616" i="12"/>
  <c r="E616" i="12"/>
  <c r="G615" i="12"/>
  <c r="F615" i="12"/>
  <c r="E615" i="12"/>
  <c r="G614" i="12"/>
  <c r="F614" i="12"/>
  <c r="E614" i="12"/>
  <c r="G613" i="12"/>
  <c r="F613" i="12"/>
  <c r="E613" i="12"/>
  <c r="G612" i="12"/>
  <c r="F612" i="12"/>
  <c r="E612" i="12"/>
  <c r="G611" i="12"/>
  <c r="F611" i="12"/>
  <c r="E611" i="12"/>
  <c r="G608" i="12"/>
  <c r="F608" i="12"/>
  <c r="E608" i="12"/>
  <c r="G607" i="12"/>
  <c r="F607" i="12"/>
  <c r="E607" i="12"/>
  <c r="G606" i="12"/>
  <c r="F606" i="12"/>
  <c r="E606" i="12"/>
  <c r="G605" i="12"/>
  <c r="F605" i="12"/>
  <c r="E605" i="12"/>
  <c r="G604" i="12"/>
  <c r="F604" i="12"/>
  <c r="E604" i="12"/>
  <c r="G603" i="12"/>
  <c r="F603" i="12"/>
  <c r="E603" i="12"/>
  <c r="G602" i="12"/>
  <c r="F602" i="12"/>
  <c r="E602" i="12"/>
  <c r="I585" i="12"/>
  <c r="E566" i="12"/>
  <c r="E553" i="12"/>
  <c r="E46" i="12" s="1"/>
  <c r="J552" i="12"/>
  <c r="J644" i="12" s="1"/>
  <c r="I552" i="12"/>
  <c r="I644" i="12" s="1"/>
  <c r="H552" i="12"/>
  <c r="H644" i="12" s="1"/>
  <c r="G552" i="12"/>
  <c r="F552" i="12"/>
  <c r="F644" i="12" s="1"/>
  <c r="E552" i="12"/>
  <c r="E644" i="12" s="1"/>
  <c r="G546" i="12"/>
  <c r="F546" i="12"/>
  <c r="F553" i="12" s="1"/>
  <c r="F46" i="12" s="1"/>
  <c r="E546" i="12"/>
  <c r="J635" i="12"/>
  <c r="I635" i="12"/>
  <c r="H635" i="12"/>
  <c r="J626" i="12"/>
  <c r="I626" i="12"/>
  <c r="H626" i="12"/>
  <c r="J617" i="12"/>
  <c r="I617" i="12"/>
  <c r="H617" i="12"/>
  <c r="J608" i="12"/>
  <c r="I608" i="12"/>
  <c r="H608" i="12"/>
  <c r="J537" i="12"/>
  <c r="I537" i="12"/>
  <c r="H537" i="12"/>
  <c r="G537" i="12"/>
  <c r="F537" i="12"/>
  <c r="F36" i="12" s="1"/>
  <c r="E537" i="12"/>
  <c r="E36" i="12" s="1"/>
  <c r="J518" i="12"/>
  <c r="I518" i="12"/>
  <c r="H518" i="12"/>
  <c r="G518" i="12"/>
  <c r="F518" i="12"/>
  <c r="F489" i="12"/>
  <c r="F45" i="12" s="1"/>
  <c r="G488" i="12"/>
  <c r="F488" i="12"/>
  <c r="F643" i="12" s="1"/>
  <c r="E488" i="12"/>
  <c r="E643" i="12" s="1"/>
  <c r="J486" i="12"/>
  <c r="I486" i="12"/>
  <c r="H486" i="12"/>
  <c r="J483" i="12"/>
  <c r="I483" i="12"/>
  <c r="H483" i="12"/>
  <c r="H488" i="12" s="1"/>
  <c r="H643" i="12" s="1"/>
  <c r="J482" i="12"/>
  <c r="I482" i="12"/>
  <c r="H482" i="12"/>
  <c r="G479" i="12"/>
  <c r="F479" i="12"/>
  <c r="E479" i="12"/>
  <c r="J634" i="12"/>
  <c r="I634" i="12"/>
  <c r="H634" i="12"/>
  <c r="J625" i="12"/>
  <c r="I625" i="12"/>
  <c r="H625" i="12"/>
  <c r="J616" i="12"/>
  <c r="I616" i="12"/>
  <c r="H616" i="12"/>
  <c r="J607" i="12"/>
  <c r="I607" i="12"/>
  <c r="H607" i="12"/>
  <c r="J470" i="12"/>
  <c r="I470" i="12"/>
  <c r="H470" i="12"/>
  <c r="H35" i="12" s="1"/>
  <c r="G470" i="12"/>
  <c r="F470" i="12"/>
  <c r="E470" i="12"/>
  <c r="E35" i="12" s="1"/>
  <c r="J449" i="12"/>
  <c r="I449" i="12"/>
  <c r="H449" i="12"/>
  <c r="G449" i="12"/>
  <c r="F449" i="12"/>
  <c r="I414" i="12"/>
  <c r="I642" i="12" s="1"/>
  <c r="G414" i="12"/>
  <c r="G642" i="12" s="1"/>
  <c r="F414" i="12"/>
  <c r="E414" i="12"/>
  <c r="J410" i="12"/>
  <c r="J414" i="12" s="1"/>
  <c r="J642" i="12" s="1"/>
  <c r="I410" i="12"/>
  <c r="H410" i="12"/>
  <c r="H414" i="12" s="1"/>
  <c r="H642" i="12" s="1"/>
  <c r="G406" i="12"/>
  <c r="F406" i="12"/>
  <c r="E406" i="12"/>
  <c r="E415" i="12" s="1"/>
  <c r="E44" i="12" s="1"/>
  <c r="J633" i="12"/>
  <c r="I633" i="12"/>
  <c r="H633" i="12"/>
  <c r="J624" i="12"/>
  <c r="I624" i="12"/>
  <c r="H624" i="12"/>
  <c r="J615" i="12"/>
  <c r="I615" i="12"/>
  <c r="H615" i="12"/>
  <c r="H606" i="12"/>
  <c r="J397" i="12"/>
  <c r="J34" i="12" s="1"/>
  <c r="I397" i="12"/>
  <c r="I34" i="12" s="1"/>
  <c r="H397" i="12"/>
  <c r="H34" i="12" s="1"/>
  <c r="G397" i="12"/>
  <c r="G34" i="12" s="1"/>
  <c r="F397" i="12"/>
  <c r="F34" i="12" s="1"/>
  <c r="E397" i="12"/>
  <c r="J377" i="12"/>
  <c r="I377" i="12"/>
  <c r="H377" i="12"/>
  <c r="G377" i="12"/>
  <c r="F377" i="12"/>
  <c r="J353" i="12"/>
  <c r="J650" i="12" s="1"/>
  <c r="I353" i="12"/>
  <c r="I650" i="12" s="1"/>
  <c r="H353" i="12"/>
  <c r="H650" i="12" s="1"/>
  <c r="G353" i="12"/>
  <c r="G650" i="12" s="1"/>
  <c r="F353" i="12"/>
  <c r="E353" i="12"/>
  <c r="E650" i="12" s="1"/>
  <c r="I346" i="12"/>
  <c r="I641" i="12" s="1"/>
  <c r="H346" i="12"/>
  <c r="H641" i="12" s="1"/>
  <c r="G346" i="12"/>
  <c r="G641" i="12" s="1"/>
  <c r="F346" i="12"/>
  <c r="F641" i="12" s="1"/>
  <c r="E346" i="12"/>
  <c r="E641" i="12" s="1"/>
  <c r="J341" i="12"/>
  <c r="J346" i="12" s="1"/>
  <c r="J641" i="12" s="1"/>
  <c r="I341" i="12"/>
  <c r="H341" i="12"/>
  <c r="J338" i="12"/>
  <c r="J347" i="12" s="1"/>
  <c r="J43" i="12" s="1"/>
  <c r="G338" i="12"/>
  <c r="G347" i="12" s="1"/>
  <c r="F338" i="12"/>
  <c r="F347" i="12" s="1"/>
  <c r="F43" i="12" s="1"/>
  <c r="E338" i="12"/>
  <c r="I632" i="12"/>
  <c r="H632" i="12"/>
  <c r="J623" i="12"/>
  <c r="I623" i="12"/>
  <c r="H623" i="12"/>
  <c r="J614" i="12"/>
  <c r="I614" i="12"/>
  <c r="H614" i="12"/>
  <c r="J605" i="12"/>
  <c r="I605" i="12"/>
  <c r="J329" i="12"/>
  <c r="J33" i="12" s="1"/>
  <c r="I329" i="12"/>
  <c r="I33" i="12" s="1"/>
  <c r="H329" i="12"/>
  <c r="H33" i="12" s="1"/>
  <c r="G329" i="12"/>
  <c r="G33" i="12" s="1"/>
  <c r="G37" i="12" s="1"/>
  <c r="F329" i="12"/>
  <c r="E329" i="12"/>
  <c r="J304" i="12"/>
  <c r="I304" i="12"/>
  <c r="H304" i="12"/>
  <c r="G304" i="12"/>
  <c r="F304" i="12"/>
  <c r="I267" i="12"/>
  <c r="I640" i="12" s="1"/>
  <c r="G267" i="12"/>
  <c r="G640" i="12" s="1"/>
  <c r="F267" i="12"/>
  <c r="F640" i="12" s="1"/>
  <c r="E267" i="12"/>
  <c r="E640" i="12" s="1"/>
  <c r="J264" i="12"/>
  <c r="J267" i="12" s="1"/>
  <c r="J640" i="12" s="1"/>
  <c r="I264" i="12"/>
  <c r="H264" i="12"/>
  <c r="H267" i="12" s="1"/>
  <c r="H640" i="12" s="1"/>
  <c r="G259" i="12"/>
  <c r="G268" i="12" s="1"/>
  <c r="F259" i="12"/>
  <c r="F268" i="12" s="1"/>
  <c r="F42" i="12" s="1"/>
  <c r="E259" i="12"/>
  <c r="J631" i="12"/>
  <c r="I631" i="12"/>
  <c r="H631" i="12"/>
  <c r="J622" i="12"/>
  <c r="I622" i="12"/>
  <c r="H622" i="12"/>
  <c r="J613" i="12"/>
  <c r="I613" i="12"/>
  <c r="H613" i="12"/>
  <c r="J604" i="12"/>
  <c r="H604" i="12"/>
  <c r="J250" i="12"/>
  <c r="J32" i="12" s="1"/>
  <c r="I250" i="12"/>
  <c r="H250" i="12"/>
  <c r="H32" i="12" s="1"/>
  <c r="G250" i="12"/>
  <c r="F250" i="12"/>
  <c r="F32" i="12" s="1"/>
  <c r="E250" i="12"/>
  <c r="E32" i="12" s="1"/>
  <c r="J225" i="12"/>
  <c r="J585" i="12" s="1"/>
  <c r="I225" i="12"/>
  <c r="H225" i="12"/>
  <c r="H585" i="12" s="1"/>
  <c r="G225" i="12"/>
  <c r="G585" i="12" s="1"/>
  <c r="F225" i="12"/>
  <c r="F585" i="12" s="1"/>
  <c r="I188" i="12"/>
  <c r="I639" i="12" s="1"/>
  <c r="G188" i="12"/>
  <c r="G639" i="12" s="1"/>
  <c r="F188" i="12"/>
  <c r="E188" i="12"/>
  <c r="E639" i="12" s="1"/>
  <c r="H184" i="12"/>
  <c r="J183" i="12"/>
  <c r="J188" i="12" s="1"/>
  <c r="J639" i="12" s="1"/>
  <c r="I183" i="12"/>
  <c r="H183" i="12"/>
  <c r="H188" i="12" s="1"/>
  <c r="H639" i="12" s="1"/>
  <c r="G179" i="12"/>
  <c r="G189" i="12" s="1"/>
  <c r="G41" i="12" s="1"/>
  <c r="F179" i="12"/>
  <c r="F189" i="12" s="1"/>
  <c r="F41" i="12" s="1"/>
  <c r="E179" i="12"/>
  <c r="J630" i="12"/>
  <c r="I630" i="12"/>
  <c r="H630" i="12"/>
  <c r="J621" i="12"/>
  <c r="I621" i="12"/>
  <c r="H621" i="12"/>
  <c r="J612" i="12"/>
  <c r="I612" i="12"/>
  <c r="H612" i="12"/>
  <c r="J603" i="12"/>
  <c r="J170" i="12"/>
  <c r="J31" i="12" s="1"/>
  <c r="I170" i="12"/>
  <c r="H170" i="12"/>
  <c r="H31" i="12" s="1"/>
  <c r="G170" i="12"/>
  <c r="G31" i="12" s="1"/>
  <c r="F170" i="12"/>
  <c r="E170" i="12"/>
  <c r="E31" i="12" s="1"/>
  <c r="J124" i="12"/>
  <c r="J647" i="12" s="1"/>
  <c r="I124" i="12"/>
  <c r="I647" i="12" s="1"/>
  <c r="H124" i="12"/>
  <c r="H647" i="12" s="1"/>
  <c r="G124" i="12"/>
  <c r="G647" i="12" s="1"/>
  <c r="F124" i="12"/>
  <c r="F647" i="12" s="1"/>
  <c r="E124" i="12"/>
  <c r="E647" i="12" s="1"/>
  <c r="J110" i="12"/>
  <c r="J638" i="12" s="1"/>
  <c r="I110" i="12"/>
  <c r="I638" i="12" s="1"/>
  <c r="H110" i="12"/>
  <c r="H638" i="12" s="1"/>
  <c r="G110" i="12"/>
  <c r="G638" i="12" s="1"/>
  <c r="F110" i="12"/>
  <c r="F638" i="12" s="1"/>
  <c r="E110" i="12"/>
  <c r="E638" i="12" s="1"/>
  <c r="G94" i="12"/>
  <c r="G111" i="12" s="1"/>
  <c r="G40" i="12" s="1"/>
  <c r="F94" i="12"/>
  <c r="F111" i="12" s="1"/>
  <c r="E94" i="12"/>
  <c r="E111" i="12" s="1"/>
  <c r="E40" i="12" s="1"/>
  <c r="J629" i="12"/>
  <c r="I629" i="12"/>
  <c r="H629" i="12"/>
  <c r="J620" i="12"/>
  <c r="I620" i="12"/>
  <c r="H620" i="12"/>
  <c r="J611" i="12"/>
  <c r="I611" i="12"/>
  <c r="H611" i="12"/>
  <c r="I602" i="12"/>
  <c r="H602" i="12"/>
  <c r="J85" i="12"/>
  <c r="J30" i="12" s="1"/>
  <c r="I85" i="12"/>
  <c r="H85" i="12"/>
  <c r="G85" i="12"/>
  <c r="G30" i="12" s="1"/>
  <c r="F85" i="12"/>
  <c r="F30" i="12" s="1"/>
  <c r="E85" i="12"/>
  <c r="J67" i="12"/>
  <c r="I67" i="12"/>
  <c r="H67" i="12"/>
  <c r="G67" i="12"/>
  <c r="F67" i="12"/>
  <c r="E67" i="12"/>
  <c r="C67" i="12"/>
  <c r="B67" i="12"/>
  <c r="A67" i="12"/>
  <c r="J66" i="12"/>
  <c r="I66" i="12"/>
  <c r="H66" i="12"/>
  <c r="G66" i="12"/>
  <c r="F66" i="12"/>
  <c r="E66" i="12"/>
  <c r="C66" i="12"/>
  <c r="B66" i="12"/>
  <c r="A66" i="12"/>
  <c r="J65" i="12"/>
  <c r="I65" i="12"/>
  <c r="G65" i="12"/>
  <c r="F65" i="12"/>
  <c r="E65" i="12"/>
  <c r="C65" i="12"/>
  <c r="B65" i="12"/>
  <c r="A65" i="12"/>
  <c r="J64" i="12"/>
  <c r="I64" i="12"/>
  <c r="H64" i="12"/>
  <c r="G64" i="12"/>
  <c r="F64" i="12"/>
  <c r="F68" i="12" s="1"/>
  <c r="E64" i="12"/>
  <c r="C64" i="12"/>
  <c r="B64" i="12"/>
  <c r="A64" i="12"/>
  <c r="J63" i="12"/>
  <c r="I63" i="12"/>
  <c r="H63" i="12"/>
  <c r="G63" i="12"/>
  <c r="F63" i="12"/>
  <c r="E63" i="12"/>
  <c r="C63" i="12"/>
  <c r="B63" i="12"/>
  <c r="A63" i="12"/>
  <c r="J62" i="12"/>
  <c r="I62" i="12"/>
  <c r="H62" i="12"/>
  <c r="G62" i="12"/>
  <c r="F62" i="12"/>
  <c r="E62" i="12"/>
  <c r="C62" i="12"/>
  <c r="B62" i="12"/>
  <c r="A62" i="12"/>
  <c r="J61" i="12"/>
  <c r="I61" i="12"/>
  <c r="I68" i="12" s="1"/>
  <c r="H61" i="12"/>
  <c r="G61" i="12"/>
  <c r="F61" i="12"/>
  <c r="E61" i="12"/>
  <c r="C61" i="12"/>
  <c r="B61" i="12"/>
  <c r="A61" i="12"/>
  <c r="J60" i="12"/>
  <c r="J68" i="12" s="1"/>
  <c r="I60" i="12"/>
  <c r="H60" i="12"/>
  <c r="G60" i="12"/>
  <c r="F60" i="12"/>
  <c r="E60" i="12"/>
  <c r="C60" i="12"/>
  <c r="B60" i="12"/>
  <c r="A60" i="12"/>
  <c r="J36" i="12"/>
  <c r="I36" i="12"/>
  <c r="H36" i="12"/>
  <c r="G36" i="12"/>
  <c r="J35" i="12"/>
  <c r="I35" i="12"/>
  <c r="G35" i="12"/>
  <c r="F35" i="12"/>
  <c r="E34" i="12"/>
  <c r="F33" i="12"/>
  <c r="E33" i="12"/>
  <c r="I32" i="12"/>
  <c r="G32" i="12"/>
  <c r="I31" i="12"/>
  <c r="F31" i="12"/>
  <c r="I30" i="12"/>
  <c r="H30" i="12"/>
  <c r="E30" i="12"/>
  <c r="J718" i="11"/>
  <c r="I718" i="11"/>
  <c r="H718" i="11"/>
  <c r="G718" i="11"/>
  <c r="F718" i="11"/>
  <c r="E718" i="11"/>
  <c r="J717" i="11"/>
  <c r="I717" i="11"/>
  <c r="H717" i="11"/>
  <c r="G717" i="11"/>
  <c r="F717" i="11"/>
  <c r="E717" i="11"/>
  <c r="J716" i="11"/>
  <c r="I716" i="11"/>
  <c r="H716" i="11"/>
  <c r="G716" i="11"/>
  <c r="F716" i="11"/>
  <c r="E716" i="11"/>
  <c r="J715" i="11"/>
  <c r="I715" i="11"/>
  <c r="H715" i="11"/>
  <c r="G715" i="11"/>
  <c r="F715" i="11"/>
  <c r="F719" i="11" s="1"/>
  <c r="E715" i="11"/>
  <c r="J714" i="11"/>
  <c r="I714" i="11"/>
  <c r="H714" i="11"/>
  <c r="G714" i="11"/>
  <c r="F714" i="11"/>
  <c r="E714" i="11"/>
  <c r="J713" i="11"/>
  <c r="J712" i="11"/>
  <c r="I712" i="11"/>
  <c r="H712" i="11"/>
  <c r="G712" i="11"/>
  <c r="F712" i="11"/>
  <c r="E712" i="11"/>
  <c r="G709" i="11"/>
  <c r="F709" i="11"/>
  <c r="G707" i="11"/>
  <c r="E706" i="11"/>
  <c r="E705" i="11"/>
  <c r="G700" i="11"/>
  <c r="F700" i="11"/>
  <c r="E700" i="11"/>
  <c r="G699" i="11"/>
  <c r="F699" i="11"/>
  <c r="E699" i="11"/>
  <c r="G698" i="11"/>
  <c r="F698" i="11"/>
  <c r="E698" i="11"/>
  <c r="G697" i="11"/>
  <c r="F697" i="11"/>
  <c r="E697" i="11"/>
  <c r="G696" i="11"/>
  <c r="F696" i="11"/>
  <c r="E696" i="11"/>
  <c r="G695" i="11"/>
  <c r="F695" i="11"/>
  <c r="E695" i="11"/>
  <c r="G694" i="11"/>
  <c r="F694" i="11"/>
  <c r="E694" i="11"/>
  <c r="G691" i="11"/>
  <c r="F691" i="11"/>
  <c r="E691" i="11"/>
  <c r="G690" i="11"/>
  <c r="F690" i="11"/>
  <c r="E690" i="11"/>
  <c r="G689" i="11"/>
  <c r="F689" i="11"/>
  <c r="E689" i="11"/>
  <c r="G688" i="11"/>
  <c r="F688" i="11"/>
  <c r="E688" i="11"/>
  <c r="G687" i="11"/>
  <c r="F687" i="11"/>
  <c r="E687" i="11"/>
  <c r="G686" i="11"/>
  <c r="F686" i="11"/>
  <c r="E686" i="11"/>
  <c r="G685" i="11"/>
  <c r="F685" i="11"/>
  <c r="E685" i="11"/>
  <c r="G682" i="11"/>
  <c r="F682" i="11"/>
  <c r="E682" i="11"/>
  <c r="G681" i="11"/>
  <c r="F681" i="11"/>
  <c r="E681" i="11"/>
  <c r="G680" i="11"/>
  <c r="F680" i="11"/>
  <c r="E680" i="11"/>
  <c r="G679" i="11"/>
  <c r="F679" i="11"/>
  <c r="E679" i="11"/>
  <c r="G678" i="11"/>
  <c r="F678" i="11"/>
  <c r="E678" i="11"/>
  <c r="H677" i="11"/>
  <c r="G677" i="11"/>
  <c r="F677" i="11"/>
  <c r="E677" i="11"/>
  <c r="G676" i="11"/>
  <c r="F676" i="11"/>
  <c r="E676" i="11"/>
  <c r="G673" i="11"/>
  <c r="F673" i="11"/>
  <c r="E673" i="11"/>
  <c r="G672" i="11"/>
  <c r="F672" i="11"/>
  <c r="E672" i="11"/>
  <c r="G671" i="11"/>
  <c r="F671" i="11"/>
  <c r="E671" i="11"/>
  <c r="G670" i="11"/>
  <c r="F670" i="11"/>
  <c r="E670" i="11"/>
  <c r="G669" i="11"/>
  <c r="F669" i="11"/>
  <c r="E669" i="11"/>
  <c r="G668" i="11"/>
  <c r="F668" i="11"/>
  <c r="E668" i="11"/>
  <c r="G667" i="11"/>
  <c r="F667" i="11"/>
  <c r="E667" i="11"/>
  <c r="J654" i="11"/>
  <c r="I654" i="11"/>
  <c r="H654" i="11"/>
  <c r="G654" i="11"/>
  <c r="F654" i="11"/>
  <c r="J628" i="11"/>
  <c r="J709" i="11" s="1"/>
  <c r="I628" i="11"/>
  <c r="I709" i="11" s="1"/>
  <c r="H628" i="11"/>
  <c r="H709" i="11" s="1"/>
  <c r="G628" i="11"/>
  <c r="F628" i="11"/>
  <c r="E628" i="11"/>
  <c r="E709" i="11" s="1"/>
  <c r="G612" i="11"/>
  <c r="G629" i="11" s="1"/>
  <c r="F612" i="11"/>
  <c r="E612" i="11"/>
  <c r="J700" i="11"/>
  <c r="I700" i="11"/>
  <c r="H700" i="11"/>
  <c r="J691" i="11"/>
  <c r="I691" i="11"/>
  <c r="H691" i="11"/>
  <c r="J682" i="11"/>
  <c r="I682" i="11"/>
  <c r="H682" i="11"/>
  <c r="J673" i="11"/>
  <c r="I673" i="11"/>
  <c r="J603" i="11"/>
  <c r="I603" i="11"/>
  <c r="H603" i="11"/>
  <c r="H32" i="11" s="1"/>
  <c r="G603" i="11"/>
  <c r="G32" i="11" s="1"/>
  <c r="F603" i="11"/>
  <c r="E603" i="11"/>
  <c r="J589" i="11"/>
  <c r="I589" i="11"/>
  <c r="H589" i="11"/>
  <c r="G589" i="11"/>
  <c r="F589" i="11"/>
  <c r="E561" i="11"/>
  <c r="E41" i="11" s="1"/>
  <c r="J560" i="11"/>
  <c r="J708" i="11" s="1"/>
  <c r="I560" i="11"/>
  <c r="I708" i="11" s="1"/>
  <c r="H560" i="11"/>
  <c r="H708" i="11" s="1"/>
  <c r="G560" i="11"/>
  <c r="G708" i="11" s="1"/>
  <c r="F560" i="11"/>
  <c r="F708" i="11" s="1"/>
  <c r="E560" i="11"/>
  <c r="E708" i="11" s="1"/>
  <c r="G549" i="11"/>
  <c r="F549" i="11"/>
  <c r="F561" i="11" s="1"/>
  <c r="F41" i="11" s="1"/>
  <c r="E549" i="11"/>
  <c r="J699" i="11"/>
  <c r="I699" i="11"/>
  <c r="H699" i="11"/>
  <c r="I690" i="11"/>
  <c r="H690" i="11"/>
  <c r="J681" i="11"/>
  <c r="I681" i="11"/>
  <c r="H681" i="11"/>
  <c r="J672" i="11"/>
  <c r="I672" i="11"/>
  <c r="J540" i="11"/>
  <c r="J31" i="11" s="1"/>
  <c r="I540" i="11"/>
  <c r="I31" i="11" s="1"/>
  <c r="H540" i="11"/>
  <c r="H31" i="11" s="1"/>
  <c r="G540" i="11"/>
  <c r="F540" i="11"/>
  <c r="F31" i="11" s="1"/>
  <c r="E540" i="11"/>
  <c r="E31" i="11" s="1"/>
  <c r="J510" i="11"/>
  <c r="I510" i="11"/>
  <c r="H510" i="11"/>
  <c r="G510" i="11"/>
  <c r="F510" i="11"/>
  <c r="J474" i="11"/>
  <c r="J707" i="11" s="1"/>
  <c r="G474" i="11"/>
  <c r="F474" i="11"/>
  <c r="F707" i="11" s="1"/>
  <c r="E474" i="11"/>
  <c r="J469" i="11"/>
  <c r="I469" i="11"/>
  <c r="I474" i="11" s="1"/>
  <c r="I707" i="11" s="1"/>
  <c r="H469" i="11"/>
  <c r="H474" i="11" s="1"/>
  <c r="H707" i="11" s="1"/>
  <c r="G460" i="11"/>
  <c r="G475" i="11" s="1"/>
  <c r="G40" i="11" s="1"/>
  <c r="F460" i="11"/>
  <c r="F475" i="11" s="1"/>
  <c r="F40" i="11" s="1"/>
  <c r="E460" i="11"/>
  <c r="J698" i="11"/>
  <c r="I698" i="11"/>
  <c r="H698" i="11"/>
  <c r="J689" i="11"/>
  <c r="I689" i="11"/>
  <c r="H689" i="11"/>
  <c r="J680" i="11"/>
  <c r="I680" i="11"/>
  <c r="H680" i="11"/>
  <c r="H671" i="11"/>
  <c r="G451" i="11"/>
  <c r="F451" i="11"/>
  <c r="E451" i="11"/>
  <c r="E30" i="11" s="1"/>
  <c r="J448" i="11"/>
  <c r="I448" i="11"/>
  <c r="H448" i="11"/>
  <c r="J444" i="11"/>
  <c r="I444" i="11"/>
  <c r="I451" i="11" s="1"/>
  <c r="I30" i="11" s="1"/>
  <c r="H444" i="11"/>
  <c r="J415" i="11"/>
  <c r="I415" i="11"/>
  <c r="H415" i="11"/>
  <c r="G415" i="11"/>
  <c r="F415" i="11"/>
  <c r="J382" i="11"/>
  <c r="J706" i="11" s="1"/>
  <c r="I382" i="11"/>
  <c r="I706" i="11" s="1"/>
  <c r="H382" i="11"/>
  <c r="H706" i="11" s="1"/>
  <c r="G382" i="11"/>
  <c r="G706" i="11" s="1"/>
  <c r="F382" i="11"/>
  <c r="F706" i="11" s="1"/>
  <c r="E382" i="11"/>
  <c r="G368" i="11"/>
  <c r="F368" i="11"/>
  <c r="E368" i="11"/>
  <c r="E383" i="11" s="1"/>
  <c r="E39" i="11" s="1"/>
  <c r="J697" i="11"/>
  <c r="I697" i="11"/>
  <c r="H697" i="11"/>
  <c r="J688" i="11"/>
  <c r="I688" i="11"/>
  <c r="H688" i="11"/>
  <c r="I679" i="11"/>
  <c r="H679" i="11"/>
  <c r="J670" i="11"/>
  <c r="J358" i="11"/>
  <c r="I358" i="11"/>
  <c r="I29" i="11" s="1"/>
  <c r="H358" i="11"/>
  <c r="G358" i="11"/>
  <c r="F358" i="11"/>
  <c r="F29" i="11" s="1"/>
  <c r="E358" i="11"/>
  <c r="E29" i="11" s="1"/>
  <c r="J326" i="11"/>
  <c r="I326" i="11"/>
  <c r="H326" i="11"/>
  <c r="G326" i="11"/>
  <c r="F326" i="11"/>
  <c r="E295" i="11"/>
  <c r="E38" i="11" s="1"/>
  <c r="J294" i="11"/>
  <c r="J705" i="11" s="1"/>
  <c r="G294" i="11"/>
  <c r="G705" i="11" s="1"/>
  <c r="F294" i="11"/>
  <c r="F705" i="11" s="1"/>
  <c r="E294" i="11"/>
  <c r="J293" i="11"/>
  <c r="I293" i="11"/>
  <c r="I294" i="11" s="1"/>
  <c r="I705" i="11" s="1"/>
  <c r="H293" i="11"/>
  <c r="H294" i="11" s="1"/>
  <c r="H705" i="11" s="1"/>
  <c r="G281" i="11"/>
  <c r="G295" i="11" s="1"/>
  <c r="G38" i="11" s="1"/>
  <c r="F281" i="11"/>
  <c r="F295" i="11" s="1"/>
  <c r="F38" i="11" s="1"/>
  <c r="E281" i="11"/>
  <c r="J696" i="11"/>
  <c r="I696" i="11"/>
  <c r="H696" i="11"/>
  <c r="J687" i="11"/>
  <c r="I687" i="11"/>
  <c r="H687" i="11"/>
  <c r="J678" i="11"/>
  <c r="I678" i="11"/>
  <c r="H678" i="11"/>
  <c r="J669" i="11"/>
  <c r="H669" i="11"/>
  <c r="J272" i="11"/>
  <c r="J28" i="11" s="1"/>
  <c r="I272" i="11"/>
  <c r="I28" i="11" s="1"/>
  <c r="H272" i="11"/>
  <c r="G272" i="11"/>
  <c r="F272" i="11"/>
  <c r="F28" i="11" s="1"/>
  <c r="E272" i="11"/>
  <c r="J253" i="11"/>
  <c r="I253" i="11"/>
  <c r="H253" i="11"/>
  <c r="G253" i="11"/>
  <c r="F253" i="11"/>
  <c r="J232" i="11"/>
  <c r="I232" i="11"/>
  <c r="I713" i="11" s="1"/>
  <c r="H232" i="11"/>
  <c r="H713" i="11" s="1"/>
  <c r="G232" i="11"/>
  <c r="G713" i="11" s="1"/>
  <c r="F232" i="11"/>
  <c r="F713" i="11" s="1"/>
  <c r="E232" i="11"/>
  <c r="E713" i="11" s="1"/>
  <c r="I202" i="11"/>
  <c r="I704" i="11" s="1"/>
  <c r="H202" i="11"/>
  <c r="H704" i="11" s="1"/>
  <c r="F202" i="11"/>
  <c r="F704" i="11" s="1"/>
  <c r="E202" i="11"/>
  <c r="E704" i="11" s="1"/>
  <c r="I198" i="11"/>
  <c r="J198" i="11" s="1"/>
  <c r="J196" i="11"/>
  <c r="I196" i="11"/>
  <c r="H196" i="11"/>
  <c r="G196" i="11"/>
  <c r="G202" i="11" s="1"/>
  <c r="G704" i="11" s="1"/>
  <c r="G192" i="11"/>
  <c r="F192" i="11"/>
  <c r="F203" i="11" s="1"/>
  <c r="F37" i="11" s="1"/>
  <c r="E192" i="11"/>
  <c r="E203" i="11" s="1"/>
  <c r="E37" i="11" s="1"/>
  <c r="J695" i="11"/>
  <c r="I695" i="11"/>
  <c r="H695" i="11"/>
  <c r="J686" i="11"/>
  <c r="I686" i="11"/>
  <c r="J677" i="11"/>
  <c r="I677" i="11"/>
  <c r="J668" i="11"/>
  <c r="I668" i="11"/>
  <c r="H668" i="11"/>
  <c r="G183" i="11"/>
  <c r="G27" i="11" s="1"/>
  <c r="F183" i="11"/>
  <c r="E183" i="11"/>
  <c r="E27" i="11" s="1"/>
  <c r="H179" i="11"/>
  <c r="H183" i="11" s="1"/>
  <c r="H27" i="11" s="1"/>
  <c r="I119" i="11"/>
  <c r="I703" i="11" s="1"/>
  <c r="G119" i="11"/>
  <c r="G703" i="11" s="1"/>
  <c r="F119" i="11"/>
  <c r="F703" i="11" s="1"/>
  <c r="E119" i="11"/>
  <c r="E703" i="11" s="1"/>
  <c r="I115" i="11"/>
  <c r="J115" i="11" s="1"/>
  <c r="H115" i="11"/>
  <c r="J110" i="11"/>
  <c r="I110" i="11"/>
  <c r="H110" i="11"/>
  <c r="J108" i="11"/>
  <c r="I108" i="11"/>
  <c r="H108" i="11"/>
  <c r="G102" i="11"/>
  <c r="G120" i="11" s="1"/>
  <c r="F102" i="11"/>
  <c r="E102" i="11"/>
  <c r="E120" i="11" s="1"/>
  <c r="E36" i="11" s="1"/>
  <c r="J694" i="11"/>
  <c r="I694" i="11"/>
  <c r="H694" i="11"/>
  <c r="J685" i="11"/>
  <c r="I685" i="11"/>
  <c r="H685" i="11"/>
  <c r="J676" i="11"/>
  <c r="I676" i="11"/>
  <c r="J667" i="11"/>
  <c r="I667" i="11"/>
  <c r="H667" i="11"/>
  <c r="J93" i="11"/>
  <c r="J26" i="11" s="1"/>
  <c r="I93" i="11"/>
  <c r="H93" i="11"/>
  <c r="H26" i="11" s="1"/>
  <c r="G93" i="11"/>
  <c r="G26" i="11" s="1"/>
  <c r="F93" i="11"/>
  <c r="F26" i="11" s="1"/>
  <c r="E93" i="11"/>
  <c r="E26" i="11" s="1"/>
  <c r="J79" i="11"/>
  <c r="I79" i="11"/>
  <c r="H79" i="11"/>
  <c r="G79" i="11"/>
  <c r="F79" i="11"/>
  <c r="E79" i="11"/>
  <c r="C79" i="11"/>
  <c r="B79" i="11"/>
  <c r="A79" i="11"/>
  <c r="J78" i="11"/>
  <c r="I78" i="11"/>
  <c r="H78" i="11"/>
  <c r="G78" i="11"/>
  <c r="F78" i="11"/>
  <c r="E78" i="11"/>
  <c r="C78" i="11"/>
  <c r="B78" i="11"/>
  <c r="A78" i="11"/>
  <c r="J77" i="11"/>
  <c r="I77" i="11"/>
  <c r="H77" i="11"/>
  <c r="G77" i="11"/>
  <c r="F77" i="11"/>
  <c r="E77" i="11"/>
  <c r="C77" i="11"/>
  <c r="B77" i="11"/>
  <c r="A77" i="11"/>
  <c r="J76" i="11"/>
  <c r="I76" i="11"/>
  <c r="H76" i="11"/>
  <c r="G76" i="11"/>
  <c r="F76" i="11"/>
  <c r="E76" i="11"/>
  <c r="C76" i="11"/>
  <c r="B76" i="11"/>
  <c r="A76" i="11"/>
  <c r="J75" i="11"/>
  <c r="I75" i="11"/>
  <c r="H75" i="11"/>
  <c r="G75" i="11"/>
  <c r="F75" i="11"/>
  <c r="E75" i="11"/>
  <c r="C75" i="11"/>
  <c r="B75" i="11"/>
  <c r="A75" i="11"/>
  <c r="J74" i="11"/>
  <c r="I74" i="11"/>
  <c r="H74" i="11"/>
  <c r="G74" i="11"/>
  <c r="F74" i="11"/>
  <c r="E74" i="11"/>
  <c r="C74" i="11"/>
  <c r="B74" i="11"/>
  <c r="A74" i="11"/>
  <c r="J73" i="11"/>
  <c r="I73" i="11"/>
  <c r="H73" i="11"/>
  <c r="G73" i="11"/>
  <c r="F73" i="11"/>
  <c r="E73" i="11"/>
  <c r="C73" i="11"/>
  <c r="B73" i="11"/>
  <c r="A73" i="11"/>
  <c r="J72" i="11"/>
  <c r="I72" i="11"/>
  <c r="H72" i="11"/>
  <c r="G72" i="11"/>
  <c r="F72" i="11"/>
  <c r="E72" i="11"/>
  <c r="C72" i="11"/>
  <c r="B72" i="11"/>
  <c r="A72" i="11"/>
  <c r="J71" i="11"/>
  <c r="I71" i="11"/>
  <c r="H71" i="11"/>
  <c r="G71" i="11"/>
  <c r="F71" i="11"/>
  <c r="E71" i="11"/>
  <c r="C71" i="11"/>
  <c r="B71" i="11"/>
  <c r="A71" i="11"/>
  <c r="J70" i="11"/>
  <c r="I70" i="11"/>
  <c r="H70" i="11"/>
  <c r="G70" i="11"/>
  <c r="F70" i="11"/>
  <c r="E70" i="11"/>
  <c r="C70" i="11"/>
  <c r="B70" i="11"/>
  <c r="A70" i="11"/>
  <c r="J69" i="11"/>
  <c r="I69" i="11"/>
  <c r="H69" i="11"/>
  <c r="G69" i="11"/>
  <c r="F69" i="11"/>
  <c r="E69" i="11"/>
  <c r="C69" i="11"/>
  <c r="B69" i="11"/>
  <c r="A69" i="11"/>
  <c r="J68" i="11"/>
  <c r="I68" i="11"/>
  <c r="H68" i="11"/>
  <c r="G68" i="11"/>
  <c r="F68" i="11"/>
  <c r="E68" i="11"/>
  <c r="C68" i="11"/>
  <c r="B68" i="11"/>
  <c r="A68" i="11"/>
  <c r="J67" i="11"/>
  <c r="I67" i="11"/>
  <c r="H67" i="11"/>
  <c r="G67" i="11"/>
  <c r="F67" i="11"/>
  <c r="E67" i="11"/>
  <c r="C67" i="11"/>
  <c r="B67" i="11"/>
  <c r="A67" i="11"/>
  <c r="J66" i="11"/>
  <c r="I66" i="11"/>
  <c r="H66" i="11"/>
  <c r="G66" i="11"/>
  <c r="F66" i="11"/>
  <c r="E66" i="11"/>
  <c r="C66" i="11"/>
  <c r="B66" i="11"/>
  <c r="A66" i="11"/>
  <c r="J65" i="11"/>
  <c r="I65" i="11"/>
  <c r="H65" i="11"/>
  <c r="G65" i="11"/>
  <c r="F65" i="11"/>
  <c r="E65" i="11"/>
  <c r="C65" i="11"/>
  <c r="B65" i="11"/>
  <c r="A65" i="11"/>
  <c r="J64" i="11"/>
  <c r="I64" i="11"/>
  <c r="H64" i="11"/>
  <c r="G64" i="11"/>
  <c r="F64" i="11"/>
  <c r="E64" i="11"/>
  <c r="C64" i="11"/>
  <c r="B64" i="11"/>
  <c r="A64" i="11"/>
  <c r="J63" i="11"/>
  <c r="I63" i="11"/>
  <c r="H63" i="11"/>
  <c r="G63" i="11"/>
  <c r="F63" i="11"/>
  <c r="E63" i="11"/>
  <c r="C63" i="11"/>
  <c r="B63" i="11"/>
  <c r="A63" i="11"/>
  <c r="J62" i="11"/>
  <c r="I62" i="11"/>
  <c r="H62" i="11"/>
  <c r="G62" i="11"/>
  <c r="F62" i="11"/>
  <c r="E62" i="11"/>
  <c r="C62" i="11"/>
  <c r="B62" i="11"/>
  <c r="A62" i="11"/>
  <c r="J61" i="11"/>
  <c r="I61" i="11"/>
  <c r="H61" i="11"/>
  <c r="G61" i="11"/>
  <c r="G80" i="11" s="1"/>
  <c r="F61" i="11"/>
  <c r="E61" i="11"/>
  <c r="C61" i="11"/>
  <c r="B61" i="11"/>
  <c r="A61" i="11"/>
  <c r="J60" i="11"/>
  <c r="I60" i="11"/>
  <c r="H60" i="11"/>
  <c r="G60" i="11"/>
  <c r="F60" i="11"/>
  <c r="E60" i="11"/>
  <c r="C60" i="11"/>
  <c r="B60" i="11"/>
  <c r="A60" i="11"/>
  <c r="J59" i="11"/>
  <c r="I59" i="11"/>
  <c r="H59" i="11"/>
  <c r="G59" i="11"/>
  <c r="F59" i="11"/>
  <c r="E59" i="11"/>
  <c r="C59" i="11"/>
  <c r="B59" i="11"/>
  <c r="A59" i="11"/>
  <c r="J58" i="11"/>
  <c r="J80" i="11" s="1"/>
  <c r="I58" i="11"/>
  <c r="H58" i="11"/>
  <c r="G58" i="11"/>
  <c r="F58" i="11"/>
  <c r="E58" i="11"/>
  <c r="C58" i="11"/>
  <c r="B58" i="11"/>
  <c r="A58" i="11"/>
  <c r="J57" i="11"/>
  <c r="I57" i="11"/>
  <c r="H57" i="11"/>
  <c r="G57" i="11"/>
  <c r="F57" i="11"/>
  <c r="E57" i="11"/>
  <c r="C57" i="11"/>
  <c r="B57" i="11"/>
  <c r="A57" i="11"/>
  <c r="J56" i="11"/>
  <c r="I56" i="11"/>
  <c r="H56" i="11"/>
  <c r="G56" i="11"/>
  <c r="F56" i="11"/>
  <c r="E56" i="11"/>
  <c r="C56" i="11"/>
  <c r="B56" i="11"/>
  <c r="A56" i="11"/>
  <c r="G42" i="11"/>
  <c r="G36" i="11"/>
  <c r="J32" i="11"/>
  <c r="I32" i="11"/>
  <c r="F32" i="11"/>
  <c r="E32" i="11"/>
  <c r="G31" i="11"/>
  <c r="G30" i="11"/>
  <c r="F30" i="11"/>
  <c r="J29" i="11"/>
  <c r="H29" i="11"/>
  <c r="G29" i="11"/>
  <c r="H28" i="11"/>
  <c r="G28" i="11"/>
  <c r="E28" i="11"/>
  <c r="F27" i="11"/>
  <c r="I26" i="11"/>
  <c r="J390" i="10"/>
  <c r="I390" i="10"/>
  <c r="H390" i="10"/>
  <c r="G390" i="10"/>
  <c r="F390" i="10"/>
  <c r="E390" i="10"/>
  <c r="J389" i="10"/>
  <c r="I389" i="10"/>
  <c r="H389" i="10"/>
  <c r="G389" i="10"/>
  <c r="F389" i="10"/>
  <c r="E389" i="10"/>
  <c r="J388" i="10"/>
  <c r="I388" i="10"/>
  <c r="H388" i="10"/>
  <c r="G388" i="10"/>
  <c r="F388" i="10"/>
  <c r="E388" i="10"/>
  <c r="I380" i="10"/>
  <c r="F380" i="10"/>
  <c r="G376" i="10"/>
  <c r="F376" i="10"/>
  <c r="E376" i="10"/>
  <c r="G375" i="10"/>
  <c r="F375" i="10"/>
  <c r="E375" i="10"/>
  <c r="G374" i="10"/>
  <c r="F374" i="10"/>
  <c r="E374" i="10"/>
  <c r="G373" i="10"/>
  <c r="F373" i="10"/>
  <c r="E373" i="10"/>
  <c r="G369" i="10"/>
  <c r="F369" i="10"/>
  <c r="E369" i="10"/>
  <c r="G368" i="10"/>
  <c r="F368" i="10"/>
  <c r="E368" i="10"/>
  <c r="G367" i="10"/>
  <c r="F367" i="10"/>
  <c r="E367" i="10"/>
  <c r="G366" i="10"/>
  <c r="F366" i="10"/>
  <c r="E366" i="10"/>
  <c r="G363" i="10"/>
  <c r="F363" i="10"/>
  <c r="E363" i="10"/>
  <c r="G362" i="10"/>
  <c r="F362" i="10"/>
  <c r="E362" i="10"/>
  <c r="G361" i="10"/>
  <c r="F361" i="10"/>
  <c r="E361" i="10"/>
  <c r="G360" i="10"/>
  <c r="F360" i="10"/>
  <c r="E360" i="10"/>
  <c r="G357" i="10"/>
  <c r="F357" i="10"/>
  <c r="E357" i="10"/>
  <c r="G356" i="10"/>
  <c r="F356" i="10"/>
  <c r="E356" i="10"/>
  <c r="G355" i="10"/>
  <c r="F355" i="10"/>
  <c r="E355" i="10"/>
  <c r="G354" i="10"/>
  <c r="F354" i="10"/>
  <c r="E354" i="10"/>
  <c r="J338" i="10"/>
  <c r="I338" i="10"/>
  <c r="H338" i="10"/>
  <c r="G338" i="10"/>
  <c r="F338" i="10"/>
  <c r="E303" i="10"/>
  <c r="E44" i="10" s="1"/>
  <c r="H302" i="10"/>
  <c r="H383" i="10" s="1"/>
  <c r="G302" i="10"/>
  <c r="G383" i="10" s="1"/>
  <c r="F302" i="10"/>
  <c r="E302" i="10"/>
  <c r="E383" i="10" s="1"/>
  <c r="J294" i="10"/>
  <c r="J302" i="10" s="1"/>
  <c r="J383" i="10" s="1"/>
  <c r="I294" i="10"/>
  <c r="I302" i="10" s="1"/>
  <c r="I383" i="10" s="1"/>
  <c r="H294" i="10"/>
  <c r="G286" i="10"/>
  <c r="F286" i="10"/>
  <c r="E286" i="10"/>
  <c r="I376" i="10"/>
  <c r="H376" i="10"/>
  <c r="J369" i="10"/>
  <c r="I369" i="10"/>
  <c r="H369" i="10"/>
  <c r="J363" i="10"/>
  <c r="I363" i="10"/>
  <c r="J357" i="10"/>
  <c r="H357" i="10"/>
  <c r="J277" i="10"/>
  <c r="J37" i="10" s="1"/>
  <c r="I277" i="10"/>
  <c r="I37" i="10" s="1"/>
  <c r="H277" i="10"/>
  <c r="H37" i="10" s="1"/>
  <c r="G277" i="10"/>
  <c r="F277" i="10"/>
  <c r="E277" i="10"/>
  <c r="J259" i="10"/>
  <c r="I259" i="10"/>
  <c r="H259" i="10"/>
  <c r="G259" i="10"/>
  <c r="F259" i="10"/>
  <c r="I226" i="10"/>
  <c r="I382" i="10" s="1"/>
  <c r="H226" i="10"/>
  <c r="H382" i="10" s="1"/>
  <c r="G226" i="10"/>
  <c r="G382" i="10" s="1"/>
  <c r="F226" i="10"/>
  <c r="E226" i="10"/>
  <c r="E382" i="10" s="1"/>
  <c r="J222" i="10"/>
  <c r="J226" i="10" s="1"/>
  <c r="J382" i="10" s="1"/>
  <c r="I222" i="10"/>
  <c r="H222" i="10"/>
  <c r="G218" i="10"/>
  <c r="F218" i="10"/>
  <c r="E218" i="10"/>
  <c r="J375" i="10"/>
  <c r="I375" i="10"/>
  <c r="H375" i="10"/>
  <c r="J368" i="10"/>
  <c r="I368" i="10"/>
  <c r="H368" i="10"/>
  <c r="J362" i="10"/>
  <c r="I362" i="10"/>
  <c r="H362" i="10"/>
  <c r="J356" i="10"/>
  <c r="I356" i="10"/>
  <c r="J209" i="10"/>
  <c r="I209" i="10"/>
  <c r="I36" i="10" s="1"/>
  <c r="H209" i="10"/>
  <c r="H36" i="10" s="1"/>
  <c r="G209" i="10"/>
  <c r="G36" i="10" s="1"/>
  <c r="F209" i="10"/>
  <c r="F36" i="10" s="1"/>
  <c r="E209" i="10"/>
  <c r="E36" i="10" s="1"/>
  <c r="J192" i="10"/>
  <c r="I192" i="10"/>
  <c r="H192" i="10"/>
  <c r="G192" i="10"/>
  <c r="F192" i="10"/>
  <c r="J164" i="10"/>
  <c r="J381" i="10" s="1"/>
  <c r="I164" i="10"/>
  <c r="I381" i="10" s="1"/>
  <c r="H164" i="10"/>
  <c r="H381" i="10" s="1"/>
  <c r="G164" i="10"/>
  <c r="G381" i="10" s="1"/>
  <c r="F164" i="10"/>
  <c r="F381" i="10" s="1"/>
  <c r="E164" i="10"/>
  <c r="E381" i="10" s="1"/>
  <c r="G157" i="10"/>
  <c r="F157" i="10"/>
  <c r="E157" i="10"/>
  <c r="J374" i="10"/>
  <c r="I374" i="10"/>
  <c r="H374" i="10"/>
  <c r="J367" i="10"/>
  <c r="I367" i="10"/>
  <c r="H367" i="10"/>
  <c r="J361" i="10"/>
  <c r="I361" i="10"/>
  <c r="H361" i="10"/>
  <c r="J355" i="10"/>
  <c r="I355" i="10"/>
  <c r="H355" i="10"/>
  <c r="J148" i="10"/>
  <c r="J35" i="10" s="1"/>
  <c r="I148" i="10"/>
  <c r="I35" i="10" s="1"/>
  <c r="H148" i="10"/>
  <c r="G148" i="10"/>
  <c r="G35" i="10" s="1"/>
  <c r="F148" i="10"/>
  <c r="F35" i="10" s="1"/>
  <c r="E148" i="10"/>
  <c r="E35" i="10" s="1"/>
  <c r="J110" i="10"/>
  <c r="J387" i="10" s="1"/>
  <c r="I110" i="10"/>
  <c r="I387" i="10" s="1"/>
  <c r="H110" i="10"/>
  <c r="H387" i="10" s="1"/>
  <c r="G110" i="10"/>
  <c r="G387" i="10" s="1"/>
  <c r="G391" i="10" s="1"/>
  <c r="F110" i="10"/>
  <c r="F387" i="10" s="1"/>
  <c r="E110" i="10"/>
  <c r="J98" i="10"/>
  <c r="J380" i="10" s="1"/>
  <c r="I98" i="10"/>
  <c r="H98" i="10"/>
  <c r="H380" i="10" s="1"/>
  <c r="G98" i="10"/>
  <c r="G380" i="10" s="1"/>
  <c r="F98" i="10"/>
  <c r="E98" i="10"/>
  <c r="E380" i="10" s="1"/>
  <c r="G86" i="10"/>
  <c r="G99" i="10" s="1"/>
  <c r="F86" i="10"/>
  <c r="E86" i="10"/>
  <c r="J373" i="10"/>
  <c r="I373" i="10"/>
  <c r="H373" i="10"/>
  <c r="J366" i="10"/>
  <c r="I360" i="10"/>
  <c r="H360" i="10"/>
  <c r="J354" i="10"/>
  <c r="I354" i="10"/>
  <c r="H354" i="10"/>
  <c r="J77" i="10"/>
  <c r="J34" i="10" s="1"/>
  <c r="I77" i="10"/>
  <c r="I34" i="10" s="1"/>
  <c r="I38" i="10" s="1"/>
  <c r="H77" i="10"/>
  <c r="G77" i="10"/>
  <c r="G34" i="10" s="1"/>
  <c r="F77" i="10"/>
  <c r="F34" i="10" s="1"/>
  <c r="E77" i="10"/>
  <c r="E34" i="10" s="1"/>
  <c r="J63" i="10"/>
  <c r="I63" i="10"/>
  <c r="H63" i="10"/>
  <c r="G63" i="10"/>
  <c r="F63" i="10"/>
  <c r="E63" i="10"/>
  <c r="C63" i="10"/>
  <c r="B63" i="10"/>
  <c r="A63" i="10"/>
  <c r="J62" i="10"/>
  <c r="I62" i="10"/>
  <c r="H62" i="10"/>
  <c r="G62" i="10"/>
  <c r="F62" i="10"/>
  <c r="E62" i="10"/>
  <c r="C62" i="10"/>
  <c r="B62" i="10"/>
  <c r="A62" i="10"/>
  <c r="J61" i="10"/>
  <c r="I61" i="10"/>
  <c r="H61" i="10"/>
  <c r="G61" i="10"/>
  <c r="F61" i="10"/>
  <c r="E61" i="10"/>
  <c r="C61" i="10"/>
  <c r="B61" i="10"/>
  <c r="A61" i="10"/>
  <c r="J60" i="10"/>
  <c r="I60" i="10"/>
  <c r="H60" i="10"/>
  <c r="G60" i="10"/>
  <c r="F60" i="10"/>
  <c r="E60" i="10"/>
  <c r="C60" i="10"/>
  <c r="B60" i="10"/>
  <c r="A60" i="10"/>
  <c r="J59" i="10"/>
  <c r="I59" i="10"/>
  <c r="H59" i="10"/>
  <c r="G59" i="10"/>
  <c r="G64" i="10" s="1"/>
  <c r="F59" i="10"/>
  <c r="E59" i="10"/>
  <c r="C59" i="10"/>
  <c r="B59" i="10"/>
  <c r="A59" i="10"/>
  <c r="J58" i="10"/>
  <c r="I58" i="10"/>
  <c r="H58" i="10"/>
  <c r="H64" i="10" s="1"/>
  <c r="G58" i="10"/>
  <c r="F58" i="10"/>
  <c r="E58" i="10"/>
  <c r="C58" i="10"/>
  <c r="B58" i="10"/>
  <c r="A58" i="10"/>
  <c r="G37" i="10"/>
  <c r="F37" i="10"/>
  <c r="E37" i="10"/>
  <c r="J36" i="10"/>
  <c r="H35" i="10"/>
  <c r="H34" i="10"/>
  <c r="H38" i="10" s="1"/>
  <c r="E222" i="9"/>
  <c r="J221" i="9"/>
  <c r="I221" i="9"/>
  <c r="H221" i="9"/>
  <c r="G221" i="9"/>
  <c r="F221" i="9"/>
  <c r="E221" i="9"/>
  <c r="F216" i="9"/>
  <c r="F215" i="9"/>
  <c r="F217" i="9" s="1"/>
  <c r="F40" i="9" s="1"/>
  <c r="G211" i="9"/>
  <c r="F211" i="9"/>
  <c r="E211" i="9"/>
  <c r="G210" i="9"/>
  <c r="F210" i="9"/>
  <c r="E210" i="9"/>
  <c r="G206" i="9"/>
  <c r="F206" i="9"/>
  <c r="E206" i="9"/>
  <c r="G205" i="9"/>
  <c r="F205" i="9"/>
  <c r="F207" i="9" s="1"/>
  <c r="F38" i="9" s="1"/>
  <c r="E205" i="9"/>
  <c r="G202" i="9"/>
  <c r="F202" i="9"/>
  <c r="E202" i="9"/>
  <c r="G201" i="9"/>
  <c r="G203" i="9" s="1"/>
  <c r="G37" i="9" s="1"/>
  <c r="F201" i="9"/>
  <c r="E201" i="9"/>
  <c r="G198" i="9"/>
  <c r="F198" i="9"/>
  <c r="E198" i="9"/>
  <c r="G197" i="9"/>
  <c r="G199" i="9" s="1"/>
  <c r="G36" i="9" s="1"/>
  <c r="F197" i="9"/>
  <c r="E197" i="9"/>
  <c r="J179" i="9"/>
  <c r="I179" i="9"/>
  <c r="H179" i="9"/>
  <c r="G179" i="9"/>
  <c r="F179" i="9"/>
  <c r="J151" i="9"/>
  <c r="J216" i="9" s="1"/>
  <c r="I151" i="9"/>
  <c r="I216" i="9" s="1"/>
  <c r="H151" i="9"/>
  <c r="H216" i="9" s="1"/>
  <c r="G151" i="9"/>
  <c r="G216" i="9" s="1"/>
  <c r="F151" i="9"/>
  <c r="E151" i="9"/>
  <c r="E216" i="9" s="1"/>
  <c r="G145" i="9"/>
  <c r="F145" i="9"/>
  <c r="F152" i="9" s="1"/>
  <c r="F31" i="9" s="1"/>
  <c r="E145" i="9"/>
  <c r="J211" i="9"/>
  <c r="I211" i="9"/>
  <c r="H211" i="9"/>
  <c r="J206" i="9"/>
  <c r="I206" i="9"/>
  <c r="H206" i="9"/>
  <c r="J202" i="9"/>
  <c r="I202" i="9"/>
  <c r="H202" i="9"/>
  <c r="H198" i="9"/>
  <c r="J136" i="9"/>
  <c r="I136" i="9"/>
  <c r="H136" i="9"/>
  <c r="G136" i="9"/>
  <c r="F136" i="9"/>
  <c r="F26" i="9" s="1"/>
  <c r="E136" i="9"/>
  <c r="E26" i="9" s="1"/>
  <c r="J94" i="9"/>
  <c r="J220" i="9" s="1"/>
  <c r="J222" i="9" s="1"/>
  <c r="I94" i="9"/>
  <c r="I220" i="9" s="1"/>
  <c r="I222" i="9" s="1"/>
  <c r="H94" i="9"/>
  <c r="H220" i="9" s="1"/>
  <c r="G94" i="9"/>
  <c r="G220" i="9" s="1"/>
  <c r="G222" i="9" s="1"/>
  <c r="F94" i="9"/>
  <c r="F220" i="9" s="1"/>
  <c r="F222" i="9" s="1"/>
  <c r="E94" i="9"/>
  <c r="E220" i="9" s="1"/>
  <c r="J86" i="9"/>
  <c r="J215" i="9" s="1"/>
  <c r="J217" i="9" s="1"/>
  <c r="J40" i="9" s="1"/>
  <c r="I86" i="9"/>
  <c r="I215" i="9" s="1"/>
  <c r="H86" i="9"/>
  <c r="H215" i="9" s="1"/>
  <c r="G86" i="9"/>
  <c r="G215" i="9" s="1"/>
  <c r="G217" i="9" s="1"/>
  <c r="G40" i="9" s="1"/>
  <c r="F86" i="9"/>
  <c r="E86" i="9"/>
  <c r="E215" i="9" s="1"/>
  <c r="G70" i="9"/>
  <c r="F70" i="9"/>
  <c r="E70" i="9"/>
  <c r="J210" i="9"/>
  <c r="I210" i="9"/>
  <c r="H210" i="9"/>
  <c r="H212" i="9" s="1"/>
  <c r="H39" i="9" s="1"/>
  <c r="J205" i="9"/>
  <c r="I205" i="9"/>
  <c r="H205" i="9"/>
  <c r="I201" i="9"/>
  <c r="H201" i="9"/>
  <c r="J197" i="9"/>
  <c r="H197" i="9"/>
  <c r="J61" i="9"/>
  <c r="J25" i="9" s="1"/>
  <c r="I61" i="9"/>
  <c r="I25" i="9" s="1"/>
  <c r="I27" i="9" s="1"/>
  <c r="H61" i="9"/>
  <c r="H25" i="9" s="1"/>
  <c r="G61" i="9"/>
  <c r="G25" i="9" s="1"/>
  <c r="F61" i="9"/>
  <c r="F25" i="9" s="1"/>
  <c r="F27" i="9" s="1"/>
  <c r="E61" i="9"/>
  <c r="I47" i="9"/>
  <c r="J46" i="9"/>
  <c r="I46" i="9"/>
  <c r="H46" i="9"/>
  <c r="G46" i="9"/>
  <c r="F46" i="9"/>
  <c r="E46" i="9"/>
  <c r="C46" i="9"/>
  <c r="B46" i="9"/>
  <c r="A46" i="9"/>
  <c r="J45" i="9"/>
  <c r="J47" i="9" s="1"/>
  <c r="I45" i="9"/>
  <c r="H45" i="9"/>
  <c r="G45" i="9"/>
  <c r="G47" i="9" s="1"/>
  <c r="F45" i="9"/>
  <c r="E45" i="9"/>
  <c r="C45" i="9"/>
  <c r="B45" i="9"/>
  <c r="A45" i="9"/>
  <c r="J26" i="9"/>
  <c r="I26" i="9"/>
  <c r="H26" i="9"/>
  <c r="G26" i="9"/>
  <c r="G27" i="9" s="1"/>
  <c r="E25" i="9"/>
  <c r="F144" i="8"/>
  <c r="J143" i="8"/>
  <c r="J144" i="8" s="1"/>
  <c r="I143" i="8"/>
  <c r="I144" i="8" s="1"/>
  <c r="H143" i="8"/>
  <c r="H144" i="8" s="1"/>
  <c r="G143" i="8"/>
  <c r="G144" i="8" s="1"/>
  <c r="F143" i="8"/>
  <c r="E143" i="8"/>
  <c r="E144" i="8" s="1"/>
  <c r="I139" i="8"/>
  <c r="I140" i="8" s="1"/>
  <c r="I38" i="8" s="1"/>
  <c r="G135" i="8"/>
  <c r="G136" i="8" s="1"/>
  <c r="G37" i="8" s="1"/>
  <c r="F135" i="8"/>
  <c r="F136" i="8" s="1"/>
  <c r="F37" i="8" s="1"/>
  <c r="E135" i="8"/>
  <c r="E136" i="8" s="1"/>
  <c r="E37" i="8" s="1"/>
  <c r="F132" i="8"/>
  <c r="F36" i="8" s="1"/>
  <c r="G131" i="8"/>
  <c r="G132" i="8" s="1"/>
  <c r="G36" i="8" s="1"/>
  <c r="F131" i="8"/>
  <c r="E131" i="8"/>
  <c r="E132" i="8" s="1"/>
  <c r="E36" i="8" s="1"/>
  <c r="G127" i="8"/>
  <c r="G128" i="8" s="1"/>
  <c r="G35" i="8" s="1"/>
  <c r="F127" i="8"/>
  <c r="F128" i="8" s="1"/>
  <c r="F35" i="8" s="1"/>
  <c r="E127" i="8"/>
  <c r="E128" i="8" s="1"/>
  <c r="G124" i="8"/>
  <c r="G34" i="8" s="1"/>
  <c r="F124" i="8"/>
  <c r="F34" i="8" s="1"/>
  <c r="G123" i="8"/>
  <c r="F123" i="8"/>
  <c r="E123" i="8"/>
  <c r="E124" i="8" s="1"/>
  <c r="E34" i="8" s="1"/>
  <c r="J81" i="8"/>
  <c r="J139" i="8" s="1"/>
  <c r="J140" i="8" s="1"/>
  <c r="J38" i="8" s="1"/>
  <c r="I81" i="8"/>
  <c r="H81" i="8"/>
  <c r="H139" i="8" s="1"/>
  <c r="H140" i="8" s="1"/>
  <c r="H38" i="8" s="1"/>
  <c r="G81" i="8"/>
  <c r="G139" i="8" s="1"/>
  <c r="G140" i="8" s="1"/>
  <c r="G38" i="8" s="1"/>
  <c r="F81" i="8"/>
  <c r="F139" i="8" s="1"/>
  <c r="F140" i="8" s="1"/>
  <c r="F38" i="8" s="1"/>
  <c r="E81" i="8"/>
  <c r="G70" i="8"/>
  <c r="G82" i="8" s="1"/>
  <c r="G29" i="8" s="1"/>
  <c r="G30" i="8" s="1"/>
  <c r="F70" i="8"/>
  <c r="E70" i="8"/>
  <c r="J135" i="8"/>
  <c r="J136" i="8" s="1"/>
  <c r="J37" i="8" s="1"/>
  <c r="I135" i="8"/>
  <c r="I136" i="8" s="1"/>
  <c r="I37" i="8" s="1"/>
  <c r="J131" i="8"/>
  <c r="J132" i="8" s="1"/>
  <c r="J36" i="8" s="1"/>
  <c r="H131" i="8"/>
  <c r="H132" i="8" s="1"/>
  <c r="H36" i="8" s="1"/>
  <c r="I272" i="1" s="1"/>
  <c r="J127" i="8"/>
  <c r="J128" i="8" s="1"/>
  <c r="J35" i="8" s="1"/>
  <c r="H127" i="8"/>
  <c r="H128" i="8" s="1"/>
  <c r="H35" i="8" s="1"/>
  <c r="I123" i="8"/>
  <c r="I124" i="8" s="1"/>
  <c r="I34" i="8" s="1"/>
  <c r="H123" i="8"/>
  <c r="H124" i="8" s="1"/>
  <c r="H34" i="8" s="1"/>
  <c r="J61" i="8"/>
  <c r="J25" i="8" s="1"/>
  <c r="J26" i="8" s="1"/>
  <c r="I61" i="8"/>
  <c r="H61" i="8"/>
  <c r="G61" i="8"/>
  <c r="G25" i="8" s="1"/>
  <c r="G26" i="8" s="1"/>
  <c r="F61" i="8"/>
  <c r="E61" i="8"/>
  <c r="E25" i="8" s="1"/>
  <c r="E26" i="8" s="1"/>
  <c r="J48" i="8"/>
  <c r="I48" i="8"/>
  <c r="H48" i="8"/>
  <c r="G48" i="8"/>
  <c r="F48" i="8"/>
  <c r="E48" i="8"/>
  <c r="E35" i="8"/>
  <c r="I25" i="8"/>
  <c r="I26" i="8" s="1"/>
  <c r="H25" i="8"/>
  <c r="H26" i="8" s="1"/>
  <c r="F25" i="8"/>
  <c r="F26" i="8" s="1"/>
  <c r="J549" i="7"/>
  <c r="I549" i="7"/>
  <c r="H549" i="7"/>
  <c r="G549" i="7"/>
  <c r="F549" i="7"/>
  <c r="E549" i="7"/>
  <c r="J548" i="7"/>
  <c r="I548" i="7"/>
  <c r="H548" i="7"/>
  <c r="G548" i="7"/>
  <c r="F548" i="7"/>
  <c r="E548" i="7"/>
  <c r="J547" i="7"/>
  <c r="I547" i="7"/>
  <c r="H547" i="7"/>
  <c r="G547" i="7"/>
  <c r="F547" i="7"/>
  <c r="E547" i="7"/>
  <c r="J546" i="7"/>
  <c r="I546" i="7"/>
  <c r="H546" i="7"/>
  <c r="G546" i="7"/>
  <c r="F546" i="7"/>
  <c r="E546" i="7"/>
  <c r="J545" i="7"/>
  <c r="I545" i="7"/>
  <c r="H545" i="7"/>
  <c r="G545" i="7"/>
  <c r="F545" i="7"/>
  <c r="E545" i="7"/>
  <c r="F540" i="7"/>
  <c r="H539" i="7"/>
  <c r="G539" i="7"/>
  <c r="F538" i="7"/>
  <c r="E537" i="7"/>
  <c r="G531" i="7"/>
  <c r="F531" i="7"/>
  <c r="E531" i="7"/>
  <c r="H530" i="7"/>
  <c r="G530" i="7"/>
  <c r="F530" i="7"/>
  <c r="E530" i="7"/>
  <c r="J529" i="7"/>
  <c r="I529" i="7"/>
  <c r="H529" i="7"/>
  <c r="G529" i="7"/>
  <c r="F529" i="7"/>
  <c r="E529" i="7"/>
  <c r="G528" i="7"/>
  <c r="F528" i="7"/>
  <c r="E528" i="7"/>
  <c r="G527" i="7"/>
  <c r="F527" i="7"/>
  <c r="E527" i="7"/>
  <c r="G526" i="7"/>
  <c r="F526" i="7"/>
  <c r="E526" i="7"/>
  <c r="G522" i="7"/>
  <c r="F522" i="7"/>
  <c r="E522" i="7"/>
  <c r="G521" i="7"/>
  <c r="F521" i="7"/>
  <c r="E521" i="7"/>
  <c r="J520" i="7"/>
  <c r="I520" i="7"/>
  <c r="H520" i="7"/>
  <c r="G520" i="7"/>
  <c r="F520" i="7"/>
  <c r="E520" i="7"/>
  <c r="G519" i="7"/>
  <c r="F519" i="7"/>
  <c r="E519" i="7"/>
  <c r="G518" i="7"/>
  <c r="F518" i="7"/>
  <c r="E518" i="7"/>
  <c r="G517" i="7"/>
  <c r="F517" i="7"/>
  <c r="E517" i="7"/>
  <c r="G514" i="7"/>
  <c r="F514" i="7"/>
  <c r="E514" i="7"/>
  <c r="G513" i="7"/>
  <c r="F513" i="7"/>
  <c r="E513" i="7"/>
  <c r="J512" i="7"/>
  <c r="I512" i="7"/>
  <c r="H512" i="7"/>
  <c r="G512" i="7"/>
  <c r="F512" i="7"/>
  <c r="E512" i="7"/>
  <c r="G511" i="7"/>
  <c r="F511" i="7"/>
  <c r="E511" i="7"/>
  <c r="G510" i="7"/>
  <c r="F510" i="7"/>
  <c r="E510" i="7"/>
  <c r="G509" i="7"/>
  <c r="F509" i="7"/>
  <c r="E509" i="7"/>
  <c r="I506" i="7"/>
  <c r="G506" i="7"/>
  <c r="F506" i="7"/>
  <c r="E506" i="7"/>
  <c r="G505" i="7"/>
  <c r="F505" i="7"/>
  <c r="E505" i="7"/>
  <c r="J504" i="7"/>
  <c r="I504" i="7"/>
  <c r="H504" i="7"/>
  <c r="G504" i="7"/>
  <c r="F504" i="7"/>
  <c r="E504" i="7"/>
  <c r="G503" i="7"/>
  <c r="F503" i="7"/>
  <c r="E503" i="7"/>
  <c r="G502" i="7"/>
  <c r="F502" i="7"/>
  <c r="E502" i="7"/>
  <c r="G501" i="7"/>
  <c r="F501" i="7"/>
  <c r="E501" i="7"/>
  <c r="J487" i="7"/>
  <c r="I487" i="7"/>
  <c r="H487" i="7"/>
  <c r="G487" i="7"/>
  <c r="F487" i="7"/>
  <c r="J457" i="7"/>
  <c r="J540" i="7" s="1"/>
  <c r="I457" i="7"/>
  <c r="I540" i="7" s="1"/>
  <c r="H457" i="7"/>
  <c r="H540" i="7" s="1"/>
  <c r="G457" i="7"/>
  <c r="F457" i="7"/>
  <c r="E457" i="7"/>
  <c r="E540" i="7" s="1"/>
  <c r="G450" i="7"/>
  <c r="F450" i="7"/>
  <c r="E450" i="7"/>
  <c r="J531" i="7"/>
  <c r="I531" i="7"/>
  <c r="H531" i="7"/>
  <c r="J522" i="7"/>
  <c r="I522" i="7"/>
  <c r="H522" i="7"/>
  <c r="J514" i="7"/>
  <c r="H514" i="7"/>
  <c r="H506" i="7"/>
  <c r="J441" i="7"/>
  <c r="J31" i="7" s="1"/>
  <c r="I441" i="7"/>
  <c r="H441" i="7"/>
  <c r="G441" i="7"/>
  <c r="G31" i="7" s="1"/>
  <c r="F441" i="7"/>
  <c r="F31" i="7" s="1"/>
  <c r="E441" i="7"/>
  <c r="E31" i="7" s="1"/>
  <c r="J422" i="7"/>
  <c r="I422" i="7"/>
  <c r="H422" i="7"/>
  <c r="G422" i="7"/>
  <c r="F422" i="7"/>
  <c r="J390" i="7"/>
  <c r="J539" i="7" s="1"/>
  <c r="I390" i="7"/>
  <c r="I539" i="7" s="1"/>
  <c r="H390" i="7"/>
  <c r="G390" i="7"/>
  <c r="F390" i="7"/>
  <c r="F539" i="7" s="1"/>
  <c r="E390" i="7"/>
  <c r="G379" i="7"/>
  <c r="G391" i="7" s="1"/>
  <c r="F379" i="7"/>
  <c r="E379" i="7"/>
  <c r="J530" i="7"/>
  <c r="I530" i="7"/>
  <c r="J521" i="7"/>
  <c r="I521" i="7"/>
  <c r="H521" i="7"/>
  <c r="J513" i="7"/>
  <c r="I513" i="7"/>
  <c r="H505" i="7"/>
  <c r="J370" i="7"/>
  <c r="J30" i="7" s="1"/>
  <c r="I370" i="7"/>
  <c r="H370" i="7"/>
  <c r="H30" i="7" s="1"/>
  <c r="G370" i="7"/>
  <c r="G30" i="7" s="1"/>
  <c r="I157" i="1" s="1"/>
  <c r="F370" i="7"/>
  <c r="E370" i="7"/>
  <c r="E30" i="7" s="1"/>
  <c r="J350" i="7"/>
  <c r="I350" i="7"/>
  <c r="H350" i="7"/>
  <c r="G350" i="7"/>
  <c r="F350" i="7"/>
  <c r="E339" i="7"/>
  <c r="J325" i="7"/>
  <c r="J538" i="7" s="1"/>
  <c r="G325" i="7"/>
  <c r="G538" i="7" s="1"/>
  <c r="F325" i="7"/>
  <c r="E325" i="7"/>
  <c r="J322" i="7"/>
  <c r="I322" i="7"/>
  <c r="I325" i="7" s="1"/>
  <c r="I538" i="7" s="1"/>
  <c r="H322" i="7"/>
  <c r="H325" i="7" s="1"/>
  <c r="J315" i="7"/>
  <c r="I315" i="7"/>
  <c r="H315" i="7"/>
  <c r="G315" i="7"/>
  <c r="F315" i="7"/>
  <c r="E315" i="7"/>
  <c r="J306" i="7"/>
  <c r="I306" i="7"/>
  <c r="I29" i="7" s="1"/>
  <c r="H306" i="7"/>
  <c r="G306" i="7"/>
  <c r="F306" i="7"/>
  <c r="F29" i="7" s="1"/>
  <c r="E306" i="7"/>
  <c r="E29" i="7" s="1"/>
  <c r="J252" i="7"/>
  <c r="J537" i="7" s="1"/>
  <c r="I252" i="7"/>
  <c r="I537" i="7" s="1"/>
  <c r="H252" i="7"/>
  <c r="H537" i="7" s="1"/>
  <c r="G252" i="7"/>
  <c r="G537" i="7" s="1"/>
  <c r="F252" i="7"/>
  <c r="F537" i="7" s="1"/>
  <c r="E252" i="7"/>
  <c r="E253" i="7" s="1"/>
  <c r="E37" i="7" s="1"/>
  <c r="G244" i="7"/>
  <c r="G253" i="7" s="1"/>
  <c r="G37" i="7" s="1"/>
  <c r="F244" i="7"/>
  <c r="F253" i="7" s="1"/>
  <c r="F37" i="7" s="1"/>
  <c r="E244" i="7"/>
  <c r="J528" i="7"/>
  <c r="I528" i="7"/>
  <c r="H528" i="7"/>
  <c r="J519" i="7"/>
  <c r="H519" i="7"/>
  <c r="I511" i="7"/>
  <c r="H511" i="7"/>
  <c r="J503" i="7"/>
  <c r="I503" i="7"/>
  <c r="H503" i="7"/>
  <c r="J235" i="7"/>
  <c r="J28" i="7" s="1"/>
  <c r="J32" i="7" s="1"/>
  <c r="I235" i="7"/>
  <c r="I28" i="7" s="1"/>
  <c r="H235" i="7"/>
  <c r="H28" i="7" s="1"/>
  <c r="G235" i="7"/>
  <c r="G28" i="7" s="1"/>
  <c r="F235" i="7"/>
  <c r="F28" i="7" s="1"/>
  <c r="E235" i="7"/>
  <c r="E28" i="7" s="1"/>
  <c r="G181" i="7"/>
  <c r="G180" i="7"/>
  <c r="G536" i="7" s="1"/>
  <c r="F180" i="7"/>
  <c r="F536" i="7" s="1"/>
  <c r="E180" i="7"/>
  <c r="E536" i="7" s="1"/>
  <c r="J175" i="7"/>
  <c r="J180" i="7" s="1"/>
  <c r="J536" i="7" s="1"/>
  <c r="I175" i="7"/>
  <c r="H175" i="7"/>
  <c r="J174" i="7"/>
  <c r="I174" i="7"/>
  <c r="H174" i="7"/>
  <c r="G169" i="7"/>
  <c r="F169" i="7"/>
  <c r="F181" i="7" s="1"/>
  <c r="F36" i="7" s="1"/>
  <c r="E169" i="7"/>
  <c r="E181" i="7" s="1"/>
  <c r="E36" i="7" s="1"/>
  <c r="J527" i="7"/>
  <c r="I527" i="7"/>
  <c r="H527" i="7"/>
  <c r="J518" i="7"/>
  <c r="I518" i="7"/>
  <c r="H518" i="7"/>
  <c r="J510" i="7"/>
  <c r="I510" i="7"/>
  <c r="H510" i="7"/>
  <c r="J502" i="7"/>
  <c r="I502" i="7"/>
  <c r="J159" i="7"/>
  <c r="J27" i="7" s="1"/>
  <c r="I159" i="7"/>
  <c r="H159" i="7"/>
  <c r="G159" i="7"/>
  <c r="G27" i="7" s="1"/>
  <c r="F159" i="7"/>
  <c r="E159" i="7"/>
  <c r="E27" i="7" s="1"/>
  <c r="J106" i="7"/>
  <c r="J544" i="7" s="1"/>
  <c r="I106" i="7"/>
  <c r="I544" i="7" s="1"/>
  <c r="H106" i="7"/>
  <c r="H544" i="7" s="1"/>
  <c r="G106" i="7"/>
  <c r="G544" i="7" s="1"/>
  <c r="F106" i="7"/>
  <c r="F544" i="7" s="1"/>
  <c r="E106" i="7"/>
  <c r="E544" i="7" s="1"/>
  <c r="E550" i="7" s="1"/>
  <c r="G95" i="7"/>
  <c r="G535" i="7" s="1"/>
  <c r="F95" i="7"/>
  <c r="F535" i="7" s="1"/>
  <c r="E95" i="7"/>
  <c r="E535" i="7" s="1"/>
  <c r="J91" i="7"/>
  <c r="I91" i="7"/>
  <c r="H91" i="7"/>
  <c r="J89" i="7"/>
  <c r="J95" i="7" s="1"/>
  <c r="J535" i="7" s="1"/>
  <c r="I89" i="7"/>
  <c r="I95" i="7" s="1"/>
  <c r="I535" i="7" s="1"/>
  <c r="H89" i="7"/>
  <c r="H95" i="7" s="1"/>
  <c r="H535" i="7" s="1"/>
  <c r="G81" i="7"/>
  <c r="F81" i="7"/>
  <c r="E81" i="7"/>
  <c r="E96" i="7" s="1"/>
  <c r="I526" i="7"/>
  <c r="H526" i="7"/>
  <c r="J517" i="7"/>
  <c r="I517" i="7"/>
  <c r="H517" i="7"/>
  <c r="J509" i="7"/>
  <c r="I509" i="7"/>
  <c r="J501" i="7"/>
  <c r="H501" i="7"/>
  <c r="I72" i="7"/>
  <c r="I26" i="7" s="1"/>
  <c r="G72" i="7"/>
  <c r="G26" i="7" s="1"/>
  <c r="F72" i="7"/>
  <c r="E72" i="7"/>
  <c r="E26" i="7" s="1"/>
  <c r="J71" i="7"/>
  <c r="J72" i="7" s="1"/>
  <c r="J26" i="7" s="1"/>
  <c r="I71" i="7"/>
  <c r="H71" i="7"/>
  <c r="H72" i="7" s="1"/>
  <c r="H26" i="7" s="1"/>
  <c r="J58" i="7"/>
  <c r="J59" i="7" s="1"/>
  <c r="I58" i="7"/>
  <c r="H58" i="7"/>
  <c r="G58" i="7"/>
  <c r="F58" i="7"/>
  <c r="E58" i="7"/>
  <c r="C58" i="7"/>
  <c r="B58" i="7"/>
  <c r="A58" i="7"/>
  <c r="J57" i="7"/>
  <c r="I57" i="7"/>
  <c r="H57" i="7"/>
  <c r="G57" i="7"/>
  <c r="F57" i="7"/>
  <c r="E57" i="7"/>
  <c r="C57" i="7"/>
  <c r="B57" i="7"/>
  <c r="A57" i="7"/>
  <c r="J56" i="7"/>
  <c r="I56" i="7"/>
  <c r="H56" i="7"/>
  <c r="G56" i="7"/>
  <c r="G59" i="7" s="1"/>
  <c r="F56" i="7"/>
  <c r="E56" i="7"/>
  <c r="C56" i="7"/>
  <c r="B56" i="7"/>
  <c r="A56" i="7"/>
  <c r="J55" i="7"/>
  <c r="I55" i="7"/>
  <c r="H55" i="7"/>
  <c r="G55" i="7"/>
  <c r="F55" i="7"/>
  <c r="E55" i="7"/>
  <c r="C55" i="7"/>
  <c r="B55" i="7"/>
  <c r="A55" i="7"/>
  <c r="J54" i="7"/>
  <c r="I54" i="7"/>
  <c r="I59" i="7" s="1"/>
  <c r="H54" i="7"/>
  <c r="G54" i="7"/>
  <c r="F54" i="7"/>
  <c r="E54" i="7"/>
  <c r="C54" i="7"/>
  <c r="B54" i="7"/>
  <c r="A54" i="7"/>
  <c r="G36" i="7"/>
  <c r="I31" i="7"/>
  <c r="H31" i="7"/>
  <c r="I30" i="7"/>
  <c r="F30" i="7"/>
  <c r="J29" i="7"/>
  <c r="H29" i="7"/>
  <c r="G29" i="7"/>
  <c r="I27" i="7"/>
  <c r="H27" i="7"/>
  <c r="F27" i="7"/>
  <c r="F26" i="7"/>
  <c r="J362" i="6"/>
  <c r="I362" i="6"/>
  <c r="H362" i="6"/>
  <c r="G362" i="6"/>
  <c r="F362" i="6"/>
  <c r="E362" i="6"/>
  <c r="J361" i="6"/>
  <c r="I361" i="6"/>
  <c r="H361" i="6"/>
  <c r="G361" i="6"/>
  <c r="F361" i="6"/>
  <c r="E361" i="6"/>
  <c r="J360" i="6"/>
  <c r="I360" i="6"/>
  <c r="H360" i="6"/>
  <c r="G360" i="6"/>
  <c r="F360" i="6"/>
  <c r="E360" i="6"/>
  <c r="J359" i="6"/>
  <c r="I359" i="6"/>
  <c r="I363" i="6" s="1"/>
  <c r="H359" i="6"/>
  <c r="G359" i="6"/>
  <c r="F359" i="6"/>
  <c r="E359" i="6"/>
  <c r="G356" i="6"/>
  <c r="E354" i="6"/>
  <c r="G350" i="6"/>
  <c r="F350" i="6"/>
  <c r="E350" i="6"/>
  <c r="G349" i="6"/>
  <c r="F349" i="6"/>
  <c r="E349" i="6"/>
  <c r="G348" i="6"/>
  <c r="F348" i="6"/>
  <c r="E348" i="6"/>
  <c r="G347" i="6"/>
  <c r="F347" i="6"/>
  <c r="E347" i="6"/>
  <c r="G344" i="6"/>
  <c r="F344" i="6"/>
  <c r="E344" i="6"/>
  <c r="G343" i="6"/>
  <c r="F343" i="6"/>
  <c r="E343" i="6"/>
  <c r="G342" i="6"/>
  <c r="F342" i="6"/>
  <c r="F345" i="6" s="1"/>
  <c r="F38" i="6" s="1"/>
  <c r="E342" i="6"/>
  <c r="G341" i="6"/>
  <c r="F341" i="6"/>
  <c r="E341" i="6"/>
  <c r="I338" i="6"/>
  <c r="G338" i="6"/>
  <c r="F338" i="6"/>
  <c r="E338" i="6"/>
  <c r="G337" i="6"/>
  <c r="F337" i="6"/>
  <c r="E337" i="6"/>
  <c r="E339" i="6" s="1"/>
  <c r="E37" i="6" s="1"/>
  <c r="G336" i="6"/>
  <c r="F336" i="6"/>
  <c r="E336" i="6"/>
  <c r="G335" i="6"/>
  <c r="F335" i="6"/>
  <c r="E335" i="6"/>
  <c r="G332" i="6"/>
  <c r="F332" i="6"/>
  <c r="E332" i="6"/>
  <c r="G331" i="6"/>
  <c r="F331" i="6"/>
  <c r="E331" i="6"/>
  <c r="G330" i="6"/>
  <c r="F330" i="6"/>
  <c r="E330" i="6"/>
  <c r="G329" i="6"/>
  <c r="F329" i="6"/>
  <c r="F333" i="6" s="1"/>
  <c r="F36" i="6" s="1"/>
  <c r="E329" i="6"/>
  <c r="E302" i="6"/>
  <c r="G289" i="6"/>
  <c r="F289" i="6"/>
  <c r="F356" i="6" s="1"/>
  <c r="E289" i="6"/>
  <c r="E356" i="6" s="1"/>
  <c r="J285" i="6"/>
  <c r="J289" i="6" s="1"/>
  <c r="J356" i="6" s="1"/>
  <c r="I285" i="6"/>
  <c r="H285" i="6"/>
  <c r="J282" i="6"/>
  <c r="I282" i="6"/>
  <c r="H282" i="6"/>
  <c r="G276" i="6"/>
  <c r="G290" i="6" s="1"/>
  <c r="G31" i="6" s="1"/>
  <c r="F276" i="6"/>
  <c r="E276" i="6"/>
  <c r="J350" i="6"/>
  <c r="I350" i="6"/>
  <c r="H350" i="6"/>
  <c r="J344" i="6"/>
  <c r="H344" i="6"/>
  <c r="J338" i="6"/>
  <c r="H338" i="6"/>
  <c r="J332" i="6"/>
  <c r="I332" i="6"/>
  <c r="H332" i="6"/>
  <c r="J267" i="6"/>
  <c r="J24" i="6" s="1"/>
  <c r="I267" i="6"/>
  <c r="H267" i="6"/>
  <c r="H24" i="6" s="1"/>
  <c r="G267" i="6"/>
  <c r="G24" i="6" s="1"/>
  <c r="F267" i="6"/>
  <c r="F24" i="6" s="1"/>
  <c r="E267" i="6"/>
  <c r="E217" i="6"/>
  <c r="E355" i="6" s="1"/>
  <c r="J211" i="6"/>
  <c r="I211" i="6"/>
  <c r="H211" i="6"/>
  <c r="G211" i="6"/>
  <c r="F211" i="6"/>
  <c r="J206" i="6"/>
  <c r="I206" i="6"/>
  <c r="I217" i="6" s="1"/>
  <c r="I355" i="6" s="1"/>
  <c r="H206" i="6"/>
  <c r="G206" i="6"/>
  <c r="F206" i="6"/>
  <c r="G202" i="6"/>
  <c r="F202" i="6"/>
  <c r="E202" i="6"/>
  <c r="J349" i="6"/>
  <c r="I349" i="6"/>
  <c r="H349" i="6"/>
  <c r="I343" i="6"/>
  <c r="H343" i="6"/>
  <c r="J337" i="6"/>
  <c r="I337" i="6"/>
  <c r="H337" i="6"/>
  <c r="J331" i="6"/>
  <c r="J193" i="6"/>
  <c r="I193" i="6"/>
  <c r="I23" i="6" s="1"/>
  <c r="H193" i="6"/>
  <c r="G193" i="6"/>
  <c r="F193" i="6"/>
  <c r="F23" i="6" s="1"/>
  <c r="E193" i="6"/>
  <c r="J148" i="6"/>
  <c r="J354" i="6" s="1"/>
  <c r="I148" i="6"/>
  <c r="I354" i="6" s="1"/>
  <c r="H148" i="6"/>
  <c r="H354" i="6" s="1"/>
  <c r="E148" i="6"/>
  <c r="G147" i="6"/>
  <c r="F147" i="6"/>
  <c r="G145" i="6"/>
  <c r="F145" i="6"/>
  <c r="G142" i="6"/>
  <c r="F142" i="6"/>
  <c r="G141" i="6"/>
  <c r="F141" i="6"/>
  <c r="G139" i="6"/>
  <c r="F139" i="6"/>
  <c r="G136" i="6"/>
  <c r="F136" i="6"/>
  <c r="E136" i="6"/>
  <c r="E149" i="6" s="1"/>
  <c r="J348" i="6"/>
  <c r="I348" i="6"/>
  <c r="H348" i="6"/>
  <c r="H342" i="6"/>
  <c r="J336" i="6"/>
  <c r="I336" i="6"/>
  <c r="H336" i="6"/>
  <c r="J330" i="6"/>
  <c r="I330" i="6"/>
  <c r="H330" i="6"/>
  <c r="J127" i="6"/>
  <c r="J22" i="6" s="1"/>
  <c r="I127" i="6"/>
  <c r="I22" i="6" s="1"/>
  <c r="H127" i="6"/>
  <c r="H22" i="6" s="1"/>
  <c r="G127" i="6"/>
  <c r="G22" i="6" s="1"/>
  <c r="F127" i="6"/>
  <c r="F22" i="6" s="1"/>
  <c r="E127" i="6"/>
  <c r="H405" i="6"/>
  <c r="E84" i="6"/>
  <c r="E28" i="6" s="1"/>
  <c r="J83" i="6"/>
  <c r="J353" i="6" s="1"/>
  <c r="I83" i="6"/>
  <c r="I353" i="6" s="1"/>
  <c r="H83" i="6"/>
  <c r="H353" i="6" s="1"/>
  <c r="E83" i="6"/>
  <c r="E353" i="6" s="1"/>
  <c r="G79" i="6"/>
  <c r="F79" i="6"/>
  <c r="G68" i="6"/>
  <c r="F68" i="6"/>
  <c r="E68" i="6"/>
  <c r="J347" i="6"/>
  <c r="I347" i="6"/>
  <c r="H347" i="6"/>
  <c r="I335" i="6"/>
  <c r="H335" i="6"/>
  <c r="J329" i="6"/>
  <c r="I329" i="6"/>
  <c r="G59" i="6"/>
  <c r="G21" i="6" s="1"/>
  <c r="F59" i="6"/>
  <c r="F21" i="6" s="1"/>
  <c r="F25" i="6" s="1"/>
  <c r="E59" i="6"/>
  <c r="E21" i="6" s="1"/>
  <c r="J58" i="6"/>
  <c r="J59" i="6" s="1"/>
  <c r="J21" i="6" s="1"/>
  <c r="I58" i="6"/>
  <c r="I59" i="6" s="1"/>
  <c r="I21" i="6" s="1"/>
  <c r="I25" i="6" s="1"/>
  <c r="H58" i="6"/>
  <c r="H59" i="6" s="1"/>
  <c r="J46" i="6"/>
  <c r="I46" i="6"/>
  <c r="H46" i="6"/>
  <c r="G46" i="6"/>
  <c r="F46" i="6"/>
  <c r="E46" i="6"/>
  <c r="I24" i="6"/>
  <c r="E24" i="6"/>
  <c r="J23" i="6"/>
  <c r="H23" i="6"/>
  <c r="G23" i="6"/>
  <c r="E23" i="6"/>
  <c r="E22" i="6"/>
  <c r="H21" i="6"/>
  <c r="H25" i="6" s="1"/>
  <c r="J150" i="5"/>
  <c r="J151" i="5" s="1"/>
  <c r="I150" i="5"/>
  <c r="I151" i="5" s="1"/>
  <c r="H150" i="5"/>
  <c r="H151" i="5" s="1"/>
  <c r="G150" i="5"/>
  <c r="G151" i="5" s="1"/>
  <c r="F150" i="5"/>
  <c r="F151" i="5" s="1"/>
  <c r="E150" i="5"/>
  <c r="E151" i="5" s="1"/>
  <c r="E147" i="5"/>
  <c r="E37" i="5" s="1"/>
  <c r="E143" i="5"/>
  <c r="G142" i="5"/>
  <c r="G143" i="5" s="1"/>
  <c r="G36" i="5" s="1"/>
  <c r="F142" i="5"/>
  <c r="F143" i="5" s="1"/>
  <c r="F36" i="5" s="1"/>
  <c r="E142" i="5"/>
  <c r="G138" i="5"/>
  <c r="G139" i="5" s="1"/>
  <c r="G35" i="5" s="1"/>
  <c r="F138" i="5"/>
  <c r="F139" i="5" s="1"/>
  <c r="F35" i="5" s="1"/>
  <c r="E138" i="5"/>
  <c r="E139" i="5" s="1"/>
  <c r="E35" i="5" s="1"/>
  <c r="G134" i="5"/>
  <c r="G135" i="5" s="1"/>
  <c r="G34" i="5" s="1"/>
  <c r="F134" i="5"/>
  <c r="F135" i="5" s="1"/>
  <c r="F34" i="5" s="1"/>
  <c r="E134" i="5"/>
  <c r="E135" i="5" s="1"/>
  <c r="E34" i="5" s="1"/>
  <c r="G130" i="5"/>
  <c r="G131" i="5" s="1"/>
  <c r="G33" i="5" s="1"/>
  <c r="F130" i="5"/>
  <c r="F131" i="5" s="1"/>
  <c r="F33" i="5" s="1"/>
  <c r="E130" i="5"/>
  <c r="E131" i="5" s="1"/>
  <c r="E33" i="5" s="1"/>
  <c r="E171" i="5"/>
  <c r="E83" i="5"/>
  <c r="E28" i="5" s="1"/>
  <c r="E29" i="5" s="1"/>
  <c r="J82" i="5"/>
  <c r="J146" i="5" s="1"/>
  <c r="J147" i="5" s="1"/>
  <c r="J37" i="5" s="1"/>
  <c r="I82" i="5"/>
  <c r="I146" i="5" s="1"/>
  <c r="I147" i="5" s="1"/>
  <c r="I37" i="5" s="1"/>
  <c r="H82" i="5"/>
  <c r="H146" i="5" s="1"/>
  <c r="H147" i="5" s="1"/>
  <c r="H37" i="5" s="1"/>
  <c r="K269" i="1" s="1"/>
  <c r="G82" i="5"/>
  <c r="G146" i="5" s="1"/>
  <c r="G147" i="5" s="1"/>
  <c r="G37" i="5" s="1"/>
  <c r="F82" i="5"/>
  <c r="F146" i="5" s="1"/>
  <c r="F147" i="5" s="1"/>
  <c r="F37" i="5" s="1"/>
  <c r="E82" i="5"/>
  <c r="E146" i="5" s="1"/>
  <c r="G69" i="5"/>
  <c r="F69" i="5"/>
  <c r="F83" i="5" s="1"/>
  <c r="F28" i="5" s="1"/>
  <c r="F29" i="5" s="1"/>
  <c r="E69" i="5"/>
  <c r="I142" i="5"/>
  <c r="I143" i="5" s="1"/>
  <c r="I36" i="5" s="1"/>
  <c r="H142" i="5"/>
  <c r="H143" i="5" s="1"/>
  <c r="H36" i="5" s="1"/>
  <c r="J269" i="1" s="1"/>
  <c r="I138" i="5"/>
  <c r="I139" i="5" s="1"/>
  <c r="I35" i="5" s="1"/>
  <c r="I134" i="5"/>
  <c r="I135" i="5" s="1"/>
  <c r="I34" i="5" s="1"/>
  <c r="H134" i="5"/>
  <c r="H135" i="5" s="1"/>
  <c r="H34" i="5" s="1"/>
  <c r="H269" i="1" s="1"/>
  <c r="J60" i="5"/>
  <c r="J24" i="5" s="1"/>
  <c r="J25" i="5" s="1"/>
  <c r="I60" i="5"/>
  <c r="I24" i="5" s="1"/>
  <c r="H60" i="5"/>
  <c r="H24" i="5" s="1"/>
  <c r="H25" i="5" s="1"/>
  <c r="J65" i="1" s="1"/>
  <c r="G60" i="5"/>
  <c r="G24" i="5" s="1"/>
  <c r="G25" i="5" s="1"/>
  <c r="F60" i="5"/>
  <c r="F24" i="5" s="1"/>
  <c r="E60" i="5"/>
  <c r="E24" i="5" s="1"/>
  <c r="E25" i="5" s="1"/>
  <c r="G65" i="1" s="1"/>
  <c r="J43" i="5"/>
  <c r="I43" i="5"/>
  <c r="H43" i="5"/>
  <c r="G43" i="5"/>
  <c r="F43" i="5"/>
  <c r="E43" i="5"/>
  <c r="E36" i="5"/>
  <c r="I25" i="5"/>
  <c r="F147" i="4"/>
  <c r="J146" i="4"/>
  <c r="J147" i="4" s="1"/>
  <c r="I146" i="4"/>
  <c r="I147" i="4" s="1"/>
  <c r="H146" i="4"/>
  <c r="H147" i="4" s="1"/>
  <c r="G146" i="4"/>
  <c r="G147" i="4" s="1"/>
  <c r="F146" i="4"/>
  <c r="E146" i="4"/>
  <c r="E147" i="4" s="1"/>
  <c r="J143" i="4"/>
  <c r="J34" i="4" s="1"/>
  <c r="F143" i="4"/>
  <c r="F34" i="4" s="1"/>
  <c r="E139" i="4"/>
  <c r="E33" i="4" s="1"/>
  <c r="G138" i="4"/>
  <c r="G139" i="4" s="1"/>
  <c r="F138" i="4"/>
  <c r="F139" i="4" s="1"/>
  <c r="F33" i="4" s="1"/>
  <c r="E138" i="4"/>
  <c r="G134" i="4"/>
  <c r="G135" i="4" s="1"/>
  <c r="G32" i="4" s="1"/>
  <c r="F134" i="4"/>
  <c r="F135" i="4" s="1"/>
  <c r="F32" i="4" s="1"/>
  <c r="E134" i="4"/>
  <c r="E135" i="4" s="1"/>
  <c r="E32" i="4" s="1"/>
  <c r="G130" i="4"/>
  <c r="G131" i="4" s="1"/>
  <c r="G31" i="4" s="1"/>
  <c r="F130" i="4"/>
  <c r="F131" i="4" s="1"/>
  <c r="F31" i="4" s="1"/>
  <c r="E130" i="4"/>
  <c r="E131" i="4" s="1"/>
  <c r="E31" i="4" s="1"/>
  <c r="G127" i="4"/>
  <c r="G30" i="4" s="1"/>
  <c r="E127" i="4"/>
  <c r="E30" i="4" s="1"/>
  <c r="G126" i="4"/>
  <c r="F126" i="4"/>
  <c r="F127" i="4" s="1"/>
  <c r="F30" i="4" s="1"/>
  <c r="E126" i="4"/>
  <c r="E178" i="4"/>
  <c r="J71" i="4"/>
  <c r="J142" i="4" s="1"/>
  <c r="I71" i="4"/>
  <c r="I142" i="4" s="1"/>
  <c r="I143" i="4" s="1"/>
  <c r="I34" i="4" s="1"/>
  <c r="H71" i="4"/>
  <c r="H142" i="4" s="1"/>
  <c r="H143" i="4" s="1"/>
  <c r="H34" i="4" s="1"/>
  <c r="G71" i="4"/>
  <c r="G142" i="4" s="1"/>
  <c r="G143" i="4" s="1"/>
  <c r="G34" i="4" s="1"/>
  <c r="F71" i="4"/>
  <c r="F142" i="4" s="1"/>
  <c r="E71" i="4"/>
  <c r="E142" i="4" s="1"/>
  <c r="E143" i="4" s="1"/>
  <c r="E34" i="4" s="1"/>
  <c r="G62" i="4"/>
  <c r="G72" i="4" s="1"/>
  <c r="G25" i="4" s="1"/>
  <c r="G26" i="4" s="1"/>
  <c r="I121" i="1" s="1"/>
  <c r="D7" i="19" s="1"/>
  <c r="F62" i="4"/>
  <c r="E62" i="4"/>
  <c r="J138" i="4"/>
  <c r="J139" i="4" s="1"/>
  <c r="J33" i="4" s="1"/>
  <c r="H138" i="4"/>
  <c r="H139" i="4" s="1"/>
  <c r="H33" i="4" s="1"/>
  <c r="J268" i="1" s="1"/>
  <c r="J134" i="4"/>
  <c r="J135" i="4" s="1"/>
  <c r="J32" i="4" s="1"/>
  <c r="H134" i="4"/>
  <c r="H135" i="4" s="1"/>
  <c r="H32" i="4" s="1"/>
  <c r="I268" i="1" s="1"/>
  <c r="J130" i="4"/>
  <c r="J131" i="4" s="1"/>
  <c r="J31" i="4" s="1"/>
  <c r="I130" i="4"/>
  <c r="I131" i="4" s="1"/>
  <c r="I31" i="4" s="1"/>
  <c r="H130" i="4"/>
  <c r="H131" i="4" s="1"/>
  <c r="H31" i="4" s="1"/>
  <c r="H268" i="1" s="1"/>
  <c r="I126" i="4"/>
  <c r="I127" i="4" s="1"/>
  <c r="I30" i="4" s="1"/>
  <c r="J53" i="4"/>
  <c r="J21" i="4" s="1"/>
  <c r="J22" i="4" s="1"/>
  <c r="I53" i="4"/>
  <c r="H53" i="4"/>
  <c r="H21" i="4" s="1"/>
  <c r="H22" i="4" s="1"/>
  <c r="G53" i="4"/>
  <c r="F53" i="4"/>
  <c r="F21" i="4" s="1"/>
  <c r="F22" i="4" s="1"/>
  <c r="E53" i="4"/>
  <c r="E21" i="4" s="1"/>
  <c r="E22" i="4" s="1"/>
  <c r="J40" i="4"/>
  <c r="I40" i="4"/>
  <c r="H40" i="4"/>
  <c r="G40" i="4"/>
  <c r="F40" i="4"/>
  <c r="E40" i="4"/>
  <c r="G33" i="4"/>
  <c r="I21" i="4"/>
  <c r="I22" i="4" s="1"/>
  <c r="K64" i="1" s="1"/>
  <c r="G21" i="4"/>
  <c r="G22" i="4" s="1"/>
  <c r="G148" i="3"/>
  <c r="F148" i="3"/>
  <c r="E148" i="3"/>
  <c r="J147" i="3"/>
  <c r="J148" i="3" s="1"/>
  <c r="I147" i="3"/>
  <c r="I148" i="3" s="1"/>
  <c r="H147" i="3"/>
  <c r="H148" i="3" s="1"/>
  <c r="G147" i="3"/>
  <c r="F147" i="3"/>
  <c r="E147" i="3"/>
  <c r="I144" i="3"/>
  <c r="I36" i="3" s="1"/>
  <c r="G144" i="3"/>
  <c r="G36" i="3" s="1"/>
  <c r="G143" i="3"/>
  <c r="E143" i="3"/>
  <c r="E144" i="3" s="1"/>
  <c r="E36" i="3" s="1"/>
  <c r="F140" i="3"/>
  <c r="F35" i="3" s="1"/>
  <c r="E140" i="3"/>
  <c r="E35" i="3" s="1"/>
  <c r="G139" i="3"/>
  <c r="G140" i="3" s="1"/>
  <c r="G35" i="3" s="1"/>
  <c r="F139" i="3"/>
  <c r="E139" i="3"/>
  <c r="G135" i="3"/>
  <c r="G136" i="3" s="1"/>
  <c r="G34" i="3" s="1"/>
  <c r="F135" i="3"/>
  <c r="F136" i="3" s="1"/>
  <c r="F34" i="3" s="1"/>
  <c r="E135" i="3"/>
  <c r="E136" i="3" s="1"/>
  <c r="E34" i="3" s="1"/>
  <c r="G132" i="3"/>
  <c r="G33" i="3" s="1"/>
  <c r="G131" i="3"/>
  <c r="F131" i="3"/>
  <c r="F132" i="3" s="1"/>
  <c r="F33" i="3" s="1"/>
  <c r="E131" i="3"/>
  <c r="E132" i="3" s="1"/>
  <c r="E33" i="3" s="1"/>
  <c r="G127" i="3"/>
  <c r="G128" i="3" s="1"/>
  <c r="G32" i="3" s="1"/>
  <c r="F127" i="3"/>
  <c r="F128" i="3" s="1"/>
  <c r="F32" i="3" s="1"/>
  <c r="E127" i="3"/>
  <c r="E128" i="3" s="1"/>
  <c r="E32" i="3" s="1"/>
  <c r="J75" i="3"/>
  <c r="J143" i="3" s="1"/>
  <c r="J144" i="3" s="1"/>
  <c r="J36" i="3" s="1"/>
  <c r="I75" i="3"/>
  <c r="I143" i="3" s="1"/>
  <c r="H75" i="3"/>
  <c r="H143" i="3" s="1"/>
  <c r="H144" i="3" s="1"/>
  <c r="H36" i="3" s="1"/>
  <c r="K267" i="1" s="1"/>
  <c r="G75" i="3"/>
  <c r="F75" i="3"/>
  <c r="F143" i="3" s="1"/>
  <c r="F144" i="3" s="1"/>
  <c r="F36" i="3" s="1"/>
  <c r="E75" i="3"/>
  <c r="G63" i="3"/>
  <c r="G76" i="3" s="1"/>
  <c r="G27" i="3" s="1"/>
  <c r="G28" i="3" s="1"/>
  <c r="I120" i="1" s="1"/>
  <c r="D6" i="19" s="1"/>
  <c r="F63" i="3"/>
  <c r="F76" i="3" s="1"/>
  <c r="F27" i="3" s="1"/>
  <c r="F28" i="3" s="1"/>
  <c r="H120" i="1" s="1"/>
  <c r="E63" i="3"/>
  <c r="E76" i="3" s="1"/>
  <c r="E27" i="3" s="1"/>
  <c r="E28" i="3" s="1"/>
  <c r="G120" i="1" s="1"/>
  <c r="J139" i="3"/>
  <c r="J140" i="3" s="1"/>
  <c r="J35" i="3" s="1"/>
  <c r="I139" i="3"/>
  <c r="I140" i="3" s="1"/>
  <c r="I35" i="3" s="1"/>
  <c r="J135" i="3"/>
  <c r="J136" i="3" s="1"/>
  <c r="J34" i="3" s="1"/>
  <c r="I135" i="3"/>
  <c r="I136" i="3" s="1"/>
  <c r="I34" i="3" s="1"/>
  <c r="J131" i="3"/>
  <c r="J132" i="3" s="1"/>
  <c r="J33" i="3" s="1"/>
  <c r="I131" i="3"/>
  <c r="I132" i="3" s="1"/>
  <c r="I33" i="3" s="1"/>
  <c r="H131" i="3"/>
  <c r="H132" i="3" s="1"/>
  <c r="H33" i="3" s="1"/>
  <c r="H267" i="1" s="1"/>
  <c r="H127" i="3"/>
  <c r="H128" i="3" s="1"/>
  <c r="H32" i="3" s="1"/>
  <c r="G267" i="1" s="1"/>
  <c r="J54" i="3"/>
  <c r="J23" i="3" s="1"/>
  <c r="J24" i="3" s="1"/>
  <c r="L63" i="1" s="1"/>
  <c r="I54" i="3"/>
  <c r="I23" i="3" s="1"/>
  <c r="I24" i="3" s="1"/>
  <c r="K63" i="1" s="1"/>
  <c r="H54" i="3"/>
  <c r="G54" i="3"/>
  <c r="G23" i="3" s="1"/>
  <c r="G24" i="3" s="1"/>
  <c r="I63" i="1" s="1"/>
  <c r="F54" i="3"/>
  <c r="F23" i="3" s="1"/>
  <c r="F24" i="3" s="1"/>
  <c r="E54" i="3"/>
  <c r="E23" i="3" s="1"/>
  <c r="E24" i="3" s="1"/>
  <c r="J42" i="3"/>
  <c r="I42" i="3"/>
  <c r="H42" i="3"/>
  <c r="G42" i="3"/>
  <c r="I82" i="1" s="1"/>
  <c r="F42" i="3"/>
  <c r="E42" i="3"/>
  <c r="H23" i="3"/>
  <c r="H24" i="3" s="1"/>
  <c r="J63" i="1" s="1"/>
  <c r="F287" i="2"/>
  <c r="J286" i="2"/>
  <c r="I286" i="2"/>
  <c r="H286" i="2"/>
  <c r="G286" i="2"/>
  <c r="F286" i="2"/>
  <c r="E286" i="2"/>
  <c r="J285" i="2"/>
  <c r="I285" i="2"/>
  <c r="H285" i="2"/>
  <c r="G285" i="2"/>
  <c r="F285" i="2"/>
  <c r="E285" i="2"/>
  <c r="J284" i="2"/>
  <c r="I284" i="2"/>
  <c r="I287" i="2" s="1"/>
  <c r="H284" i="2"/>
  <c r="H287" i="2" s="1"/>
  <c r="G284" i="2"/>
  <c r="F284" i="2"/>
  <c r="E284" i="2"/>
  <c r="E287" i="2" s="1"/>
  <c r="G278" i="2"/>
  <c r="G274" i="2"/>
  <c r="F274" i="2"/>
  <c r="E274" i="2"/>
  <c r="G273" i="2"/>
  <c r="F273" i="2"/>
  <c r="E273" i="2"/>
  <c r="G272" i="2"/>
  <c r="F272" i="2"/>
  <c r="E272" i="2"/>
  <c r="G268" i="2"/>
  <c r="F268" i="2"/>
  <c r="E268" i="2"/>
  <c r="G267" i="2"/>
  <c r="F267" i="2"/>
  <c r="E267" i="2"/>
  <c r="G266" i="2"/>
  <c r="F266" i="2"/>
  <c r="F269" i="2" s="1"/>
  <c r="F40" i="2" s="1"/>
  <c r="E266" i="2"/>
  <c r="G263" i="2"/>
  <c r="F263" i="2"/>
  <c r="E263" i="2"/>
  <c r="G262" i="2"/>
  <c r="F262" i="2"/>
  <c r="E262" i="2"/>
  <c r="G261" i="2"/>
  <c r="F261" i="2"/>
  <c r="E261" i="2"/>
  <c r="E264" i="2" s="1"/>
  <c r="E39" i="2" s="1"/>
  <c r="G258" i="2"/>
  <c r="F258" i="2"/>
  <c r="E258" i="2"/>
  <c r="G257" i="2"/>
  <c r="F257" i="2"/>
  <c r="E257" i="2"/>
  <c r="I256" i="2"/>
  <c r="G256" i="2"/>
  <c r="F256" i="2"/>
  <c r="E256" i="2"/>
  <c r="E259" i="2" s="1"/>
  <c r="E38" i="2" s="1"/>
  <c r="J243" i="2"/>
  <c r="I243" i="2"/>
  <c r="H243" i="2"/>
  <c r="G243" i="2"/>
  <c r="F243" i="2"/>
  <c r="J220" i="2"/>
  <c r="J280" i="2" s="1"/>
  <c r="I220" i="2"/>
  <c r="I280" i="2" s="1"/>
  <c r="H220" i="2"/>
  <c r="H280" i="2" s="1"/>
  <c r="G220" i="2"/>
  <c r="G280" i="2" s="1"/>
  <c r="F220" i="2"/>
  <c r="F280" i="2" s="1"/>
  <c r="E220" i="2"/>
  <c r="E280" i="2" s="1"/>
  <c r="G213" i="2"/>
  <c r="G221" i="2" s="1"/>
  <c r="F213" i="2"/>
  <c r="F221" i="2" s="1"/>
  <c r="E213" i="2"/>
  <c r="E221" i="2" s="1"/>
  <c r="J274" i="2"/>
  <c r="I274" i="2"/>
  <c r="H274" i="2"/>
  <c r="J268" i="2"/>
  <c r="I268" i="2"/>
  <c r="H268" i="2"/>
  <c r="J263" i="2"/>
  <c r="I263" i="2"/>
  <c r="H263" i="2"/>
  <c r="J258" i="2"/>
  <c r="J204" i="2"/>
  <c r="J27" i="2" s="1"/>
  <c r="I204" i="2"/>
  <c r="H204" i="2"/>
  <c r="G204" i="2"/>
  <c r="G27" i="2" s="1"/>
  <c r="I145" i="1" s="1"/>
  <c r="F204" i="2"/>
  <c r="F27" i="2" s="1"/>
  <c r="H145" i="1" s="1"/>
  <c r="E204" i="2"/>
  <c r="E27" i="2" s="1"/>
  <c r="J182" i="2"/>
  <c r="I182" i="2"/>
  <c r="H182" i="2"/>
  <c r="G182" i="2"/>
  <c r="F182" i="2"/>
  <c r="J151" i="2"/>
  <c r="J279" i="2" s="1"/>
  <c r="I151" i="2"/>
  <c r="I279" i="2" s="1"/>
  <c r="H151" i="2"/>
  <c r="H279" i="2" s="1"/>
  <c r="G151" i="2"/>
  <c r="G279" i="2" s="1"/>
  <c r="F151" i="2"/>
  <c r="F279" i="2" s="1"/>
  <c r="E151" i="2"/>
  <c r="E279" i="2" s="1"/>
  <c r="G136" i="2"/>
  <c r="G152" i="2" s="1"/>
  <c r="F136" i="2"/>
  <c r="E136" i="2"/>
  <c r="E152" i="2" s="1"/>
  <c r="E32" i="2" s="1"/>
  <c r="J273" i="2"/>
  <c r="I273" i="2"/>
  <c r="H273" i="2"/>
  <c r="J267" i="2"/>
  <c r="I267" i="2"/>
  <c r="H267" i="2"/>
  <c r="J262" i="2"/>
  <c r="I262" i="2"/>
  <c r="J257" i="2"/>
  <c r="H257" i="2"/>
  <c r="J127" i="2"/>
  <c r="I127" i="2"/>
  <c r="H127" i="2"/>
  <c r="G127" i="2"/>
  <c r="G26" i="2" s="1"/>
  <c r="I144" i="1" s="1"/>
  <c r="F127" i="2"/>
  <c r="F26" i="2" s="1"/>
  <c r="H144" i="1" s="1"/>
  <c r="E127" i="2"/>
  <c r="E26" i="2" s="1"/>
  <c r="G144" i="1" s="1"/>
  <c r="H35" i="1"/>
  <c r="J76" i="2"/>
  <c r="J278" i="2" s="1"/>
  <c r="I76" i="2"/>
  <c r="I278" i="2" s="1"/>
  <c r="H76" i="2"/>
  <c r="H278" i="2" s="1"/>
  <c r="H281" i="2" s="1"/>
  <c r="H42" i="2" s="1"/>
  <c r="K266" i="1" s="1"/>
  <c r="G76" i="2"/>
  <c r="F76" i="2"/>
  <c r="F278" i="2" s="1"/>
  <c r="E76" i="2"/>
  <c r="E278" i="2" s="1"/>
  <c r="G70" i="2"/>
  <c r="G77" i="2" s="1"/>
  <c r="G31" i="2" s="1"/>
  <c r="F70" i="2"/>
  <c r="E70" i="2"/>
  <c r="E77" i="2" s="1"/>
  <c r="J272" i="2"/>
  <c r="I272" i="2"/>
  <c r="H272" i="2"/>
  <c r="I261" i="2"/>
  <c r="H261" i="2"/>
  <c r="J256" i="2"/>
  <c r="H256" i="2"/>
  <c r="J61" i="2"/>
  <c r="J25" i="2" s="1"/>
  <c r="I61" i="2"/>
  <c r="I25" i="2" s="1"/>
  <c r="H61" i="2"/>
  <c r="H25" i="2" s="1"/>
  <c r="G61" i="2"/>
  <c r="G25" i="2" s="1"/>
  <c r="F61" i="2"/>
  <c r="F25" i="2" s="1"/>
  <c r="E61" i="2"/>
  <c r="E25" i="2" s="1"/>
  <c r="G143" i="1" s="1"/>
  <c r="J48" i="2"/>
  <c r="I48" i="2"/>
  <c r="H48" i="2"/>
  <c r="J81" i="1" s="1"/>
  <c r="G48" i="2"/>
  <c r="F48" i="2"/>
  <c r="E48" i="2"/>
  <c r="I27" i="2"/>
  <c r="H27" i="2"/>
  <c r="J26" i="2"/>
  <c r="I26" i="2"/>
  <c r="H26" i="2"/>
  <c r="J144" i="1" s="1"/>
  <c r="L444" i="1"/>
  <c r="K444" i="1"/>
  <c r="J444" i="1"/>
  <c r="I444" i="1"/>
  <c r="H444" i="1"/>
  <c r="G444" i="1"/>
  <c r="E444" i="1"/>
  <c r="D444" i="1"/>
  <c r="L443" i="1"/>
  <c r="K443" i="1"/>
  <c r="J443" i="1"/>
  <c r="I443" i="1"/>
  <c r="H443" i="1"/>
  <c r="G443" i="1"/>
  <c r="E443" i="1"/>
  <c r="D443" i="1"/>
  <c r="L442" i="1"/>
  <c r="K442" i="1"/>
  <c r="J442" i="1"/>
  <c r="I442" i="1"/>
  <c r="H442" i="1"/>
  <c r="G442" i="1"/>
  <c r="E442" i="1"/>
  <c r="D442" i="1"/>
  <c r="L441" i="1"/>
  <c r="K441" i="1"/>
  <c r="J441" i="1"/>
  <c r="I441" i="1"/>
  <c r="H441" i="1"/>
  <c r="G441" i="1"/>
  <c r="E441" i="1"/>
  <c r="D441" i="1"/>
  <c r="L440" i="1"/>
  <c r="K440" i="1"/>
  <c r="J440" i="1"/>
  <c r="I440" i="1"/>
  <c r="H440" i="1"/>
  <c r="G440" i="1"/>
  <c r="E440" i="1"/>
  <c r="D440" i="1"/>
  <c r="L439" i="1"/>
  <c r="K439" i="1"/>
  <c r="J439" i="1"/>
  <c r="I439" i="1"/>
  <c r="H439" i="1"/>
  <c r="G439" i="1"/>
  <c r="E439" i="1"/>
  <c r="D439" i="1"/>
  <c r="L438" i="1"/>
  <c r="K438" i="1"/>
  <c r="J438" i="1"/>
  <c r="I438" i="1"/>
  <c r="H438" i="1"/>
  <c r="G438" i="1"/>
  <c r="E438" i="1"/>
  <c r="D438" i="1"/>
  <c r="L437" i="1"/>
  <c r="K437" i="1"/>
  <c r="J437" i="1"/>
  <c r="I437" i="1"/>
  <c r="H437" i="1"/>
  <c r="G437" i="1"/>
  <c r="E437" i="1"/>
  <c r="D437" i="1"/>
  <c r="L436" i="1"/>
  <c r="K436" i="1"/>
  <c r="J436" i="1"/>
  <c r="I436" i="1"/>
  <c r="H436" i="1"/>
  <c r="G436" i="1"/>
  <c r="E436" i="1"/>
  <c r="D436" i="1"/>
  <c r="L435" i="1"/>
  <c r="K435" i="1"/>
  <c r="J435" i="1"/>
  <c r="I435" i="1"/>
  <c r="H435" i="1"/>
  <c r="G435" i="1"/>
  <c r="E435" i="1"/>
  <c r="D435" i="1"/>
  <c r="L434" i="1"/>
  <c r="K434" i="1"/>
  <c r="J434" i="1"/>
  <c r="I434" i="1"/>
  <c r="H434" i="1"/>
  <c r="G434" i="1"/>
  <c r="E434" i="1"/>
  <c r="D434" i="1"/>
  <c r="L433" i="1"/>
  <c r="K433" i="1"/>
  <c r="J433" i="1"/>
  <c r="I433" i="1"/>
  <c r="H433" i="1"/>
  <c r="G433" i="1"/>
  <c r="E433" i="1"/>
  <c r="D433" i="1"/>
  <c r="L407" i="1"/>
  <c r="K407" i="1"/>
  <c r="J407" i="1"/>
  <c r="I407" i="1"/>
  <c r="H407" i="1"/>
  <c r="G407" i="1"/>
  <c r="B407" i="1"/>
  <c r="L406" i="1"/>
  <c r="K406" i="1"/>
  <c r="J406" i="1"/>
  <c r="I406" i="1"/>
  <c r="H406" i="1"/>
  <c r="G406" i="1"/>
  <c r="E406" i="1"/>
  <c r="D406" i="1"/>
  <c r="B406" i="1"/>
  <c r="B403" i="1"/>
  <c r="L402" i="1"/>
  <c r="K402" i="1"/>
  <c r="J402" i="1"/>
  <c r="I402" i="1"/>
  <c r="H402" i="1"/>
  <c r="G402" i="1"/>
  <c r="E402" i="1"/>
  <c r="D402" i="1"/>
  <c r="B402" i="1"/>
  <c r="L401" i="1"/>
  <c r="K401" i="1"/>
  <c r="J401" i="1"/>
  <c r="I401" i="1"/>
  <c r="H401" i="1"/>
  <c r="G401" i="1"/>
  <c r="E401" i="1"/>
  <c r="D401" i="1"/>
  <c r="B401" i="1"/>
  <c r="L400" i="1"/>
  <c r="K400" i="1"/>
  <c r="J400" i="1"/>
  <c r="I400" i="1"/>
  <c r="H400" i="1"/>
  <c r="G400" i="1"/>
  <c r="E400" i="1"/>
  <c r="D400" i="1"/>
  <c r="B400" i="1"/>
  <c r="L399" i="1"/>
  <c r="K399" i="1"/>
  <c r="J399" i="1"/>
  <c r="I399" i="1"/>
  <c r="H399" i="1"/>
  <c r="G399" i="1"/>
  <c r="E399" i="1"/>
  <c r="D399" i="1"/>
  <c r="B399" i="1"/>
  <c r="L398" i="1"/>
  <c r="K398" i="1"/>
  <c r="J398" i="1"/>
  <c r="I398" i="1"/>
  <c r="H398" i="1"/>
  <c r="G398" i="1"/>
  <c r="E398" i="1"/>
  <c r="D398" i="1"/>
  <c r="B398" i="1"/>
  <c r="L397" i="1"/>
  <c r="K397" i="1"/>
  <c r="J397" i="1"/>
  <c r="I397" i="1"/>
  <c r="H397" i="1"/>
  <c r="G397" i="1"/>
  <c r="E397" i="1"/>
  <c r="D397" i="1"/>
  <c r="B397" i="1"/>
  <c r="L396" i="1"/>
  <c r="K396" i="1"/>
  <c r="J396" i="1"/>
  <c r="I396" i="1"/>
  <c r="H396" i="1"/>
  <c r="G396" i="1"/>
  <c r="E396" i="1"/>
  <c r="D396" i="1"/>
  <c r="B396" i="1"/>
  <c r="L395" i="1"/>
  <c r="K395" i="1"/>
  <c r="J395" i="1"/>
  <c r="I395" i="1"/>
  <c r="H395" i="1"/>
  <c r="G395" i="1"/>
  <c r="E395" i="1"/>
  <c r="D395" i="1"/>
  <c r="B395" i="1"/>
  <c r="L394" i="1"/>
  <c r="K394" i="1"/>
  <c r="J394" i="1"/>
  <c r="I394" i="1"/>
  <c r="H394" i="1"/>
  <c r="G394" i="1"/>
  <c r="E394" i="1"/>
  <c r="D394" i="1"/>
  <c r="B394" i="1"/>
  <c r="B391" i="1"/>
  <c r="L390" i="1"/>
  <c r="K390" i="1"/>
  <c r="J390" i="1"/>
  <c r="I390" i="1"/>
  <c r="H390" i="1"/>
  <c r="G390" i="1"/>
  <c r="E390" i="1"/>
  <c r="D390" i="1"/>
  <c r="B390" i="1"/>
  <c r="L389" i="1"/>
  <c r="K389" i="1"/>
  <c r="J389" i="1"/>
  <c r="I389" i="1"/>
  <c r="H389" i="1"/>
  <c r="G389" i="1"/>
  <c r="E389" i="1"/>
  <c r="D389" i="1"/>
  <c r="B389" i="1"/>
  <c r="L388" i="1"/>
  <c r="K388" i="1"/>
  <c r="J388" i="1"/>
  <c r="I388" i="1"/>
  <c r="H388" i="1"/>
  <c r="G388" i="1"/>
  <c r="E388" i="1"/>
  <c r="D388" i="1"/>
  <c r="B388" i="1"/>
  <c r="L387" i="1"/>
  <c r="K387" i="1"/>
  <c r="J387" i="1"/>
  <c r="I387" i="1"/>
  <c r="H387" i="1"/>
  <c r="G387" i="1"/>
  <c r="E387" i="1"/>
  <c r="D387" i="1"/>
  <c r="B387" i="1"/>
  <c r="L386" i="1"/>
  <c r="K386" i="1"/>
  <c r="J386" i="1"/>
  <c r="I386" i="1"/>
  <c r="H386" i="1"/>
  <c r="G386" i="1"/>
  <c r="E386" i="1"/>
  <c r="D386" i="1"/>
  <c r="B386" i="1"/>
  <c r="L385" i="1"/>
  <c r="K385" i="1"/>
  <c r="J385" i="1"/>
  <c r="I385" i="1"/>
  <c r="H385" i="1"/>
  <c r="G385" i="1"/>
  <c r="E385" i="1"/>
  <c r="D385" i="1"/>
  <c r="B385" i="1"/>
  <c r="L384" i="1"/>
  <c r="K384" i="1"/>
  <c r="J384" i="1"/>
  <c r="I384" i="1"/>
  <c r="H384" i="1"/>
  <c r="G384" i="1"/>
  <c r="E384" i="1"/>
  <c r="D384" i="1"/>
  <c r="B384" i="1"/>
  <c r="L383" i="1"/>
  <c r="K383" i="1"/>
  <c r="J383" i="1"/>
  <c r="I383" i="1"/>
  <c r="H383" i="1"/>
  <c r="G383" i="1"/>
  <c r="E383" i="1"/>
  <c r="D383" i="1"/>
  <c r="B383" i="1"/>
  <c r="B380" i="1"/>
  <c r="L379" i="1"/>
  <c r="K379" i="1"/>
  <c r="J379" i="1"/>
  <c r="I379" i="1"/>
  <c r="H379" i="1"/>
  <c r="G379" i="1"/>
  <c r="E379" i="1"/>
  <c r="D379" i="1"/>
  <c r="B379" i="1"/>
  <c r="L378" i="1"/>
  <c r="K378" i="1"/>
  <c r="J378" i="1"/>
  <c r="I378" i="1"/>
  <c r="H378" i="1"/>
  <c r="G378" i="1"/>
  <c r="E378" i="1"/>
  <c r="D378" i="1"/>
  <c r="B378" i="1"/>
  <c r="L377" i="1"/>
  <c r="K377" i="1"/>
  <c r="J377" i="1"/>
  <c r="I377" i="1"/>
  <c r="H377" i="1"/>
  <c r="G377" i="1"/>
  <c r="E377" i="1"/>
  <c r="D377" i="1"/>
  <c r="B377" i="1"/>
  <c r="L376" i="1"/>
  <c r="K376" i="1"/>
  <c r="J376" i="1"/>
  <c r="I376" i="1"/>
  <c r="H376" i="1"/>
  <c r="G376" i="1"/>
  <c r="E376" i="1"/>
  <c r="D376" i="1"/>
  <c r="B376" i="1"/>
  <c r="L375" i="1"/>
  <c r="K375" i="1"/>
  <c r="J375" i="1"/>
  <c r="I375" i="1"/>
  <c r="H375" i="1"/>
  <c r="G375" i="1"/>
  <c r="E375" i="1"/>
  <c r="D375" i="1"/>
  <c r="B375" i="1"/>
  <c r="L374" i="1"/>
  <c r="K374" i="1"/>
  <c r="J374" i="1"/>
  <c r="I374" i="1"/>
  <c r="H374" i="1"/>
  <c r="G374" i="1"/>
  <c r="E374" i="1"/>
  <c r="D374" i="1"/>
  <c r="B374" i="1"/>
  <c r="L373" i="1"/>
  <c r="K373" i="1"/>
  <c r="J373" i="1"/>
  <c r="I373" i="1"/>
  <c r="H373" i="1"/>
  <c r="G373" i="1"/>
  <c r="E373" i="1"/>
  <c r="D373" i="1"/>
  <c r="B373" i="1"/>
  <c r="L372" i="1"/>
  <c r="K372" i="1"/>
  <c r="J372" i="1"/>
  <c r="I372" i="1"/>
  <c r="H372" i="1"/>
  <c r="G372" i="1"/>
  <c r="E372" i="1"/>
  <c r="D372" i="1"/>
  <c r="B372" i="1"/>
  <c r="L371" i="1"/>
  <c r="K371" i="1"/>
  <c r="J371" i="1"/>
  <c r="I371" i="1"/>
  <c r="H371" i="1"/>
  <c r="G371" i="1"/>
  <c r="E371" i="1"/>
  <c r="D371" i="1"/>
  <c r="B371" i="1"/>
  <c r="L370" i="1"/>
  <c r="K370" i="1"/>
  <c r="J370" i="1"/>
  <c r="I370" i="1"/>
  <c r="H370" i="1"/>
  <c r="G370" i="1"/>
  <c r="E370" i="1"/>
  <c r="D370" i="1"/>
  <c r="B370" i="1"/>
  <c r="L369" i="1"/>
  <c r="K369" i="1"/>
  <c r="J369" i="1"/>
  <c r="I369" i="1"/>
  <c r="H369" i="1"/>
  <c r="G369" i="1"/>
  <c r="E369" i="1"/>
  <c r="D369" i="1"/>
  <c r="B369" i="1"/>
  <c r="L368" i="1"/>
  <c r="K368" i="1"/>
  <c r="J368" i="1"/>
  <c r="I368" i="1"/>
  <c r="H368" i="1"/>
  <c r="G368" i="1"/>
  <c r="E368" i="1"/>
  <c r="D368" i="1"/>
  <c r="B368" i="1"/>
  <c r="L367" i="1"/>
  <c r="K367" i="1"/>
  <c r="J367" i="1"/>
  <c r="I367" i="1"/>
  <c r="H367" i="1"/>
  <c r="G367" i="1"/>
  <c r="E367" i="1"/>
  <c r="D367" i="1"/>
  <c r="B367" i="1"/>
  <c r="L366" i="1"/>
  <c r="K366" i="1"/>
  <c r="J366" i="1"/>
  <c r="I366" i="1"/>
  <c r="H366" i="1"/>
  <c r="G366" i="1"/>
  <c r="E366" i="1"/>
  <c r="D366" i="1"/>
  <c r="B366" i="1"/>
  <c r="L365" i="1"/>
  <c r="K365" i="1"/>
  <c r="J365" i="1"/>
  <c r="I365" i="1"/>
  <c r="H365" i="1"/>
  <c r="G365" i="1"/>
  <c r="E365" i="1"/>
  <c r="D365" i="1"/>
  <c r="B365" i="1"/>
  <c r="L364" i="1"/>
  <c r="K364" i="1"/>
  <c r="J364" i="1"/>
  <c r="I364" i="1"/>
  <c r="H364" i="1"/>
  <c r="G364" i="1"/>
  <c r="E364" i="1"/>
  <c r="D364" i="1"/>
  <c r="B364" i="1"/>
  <c r="L363" i="1"/>
  <c r="K363" i="1"/>
  <c r="J363" i="1"/>
  <c r="I363" i="1"/>
  <c r="H363" i="1"/>
  <c r="G363" i="1"/>
  <c r="E363" i="1"/>
  <c r="D363" i="1"/>
  <c r="B363" i="1"/>
  <c r="L362" i="1"/>
  <c r="K362" i="1"/>
  <c r="J362" i="1"/>
  <c r="I362" i="1"/>
  <c r="H362" i="1"/>
  <c r="G362" i="1"/>
  <c r="E362" i="1"/>
  <c r="D362" i="1"/>
  <c r="B362" i="1"/>
  <c r="L361" i="1"/>
  <c r="K361" i="1"/>
  <c r="J361" i="1"/>
  <c r="I361" i="1"/>
  <c r="H361" i="1"/>
  <c r="G361" i="1"/>
  <c r="E361" i="1"/>
  <c r="D361" i="1"/>
  <c r="B361" i="1"/>
  <c r="L360" i="1"/>
  <c r="K360" i="1"/>
  <c r="J360" i="1"/>
  <c r="I360" i="1"/>
  <c r="H360" i="1"/>
  <c r="G360" i="1"/>
  <c r="E360" i="1"/>
  <c r="D360" i="1"/>
  <c r="B360" i="1"/>
  <c r="L359" i="1"/>
  <c r="K359" i="1"/>
  <c r="J359" i="1"/>
  <c r="I359" i="1"/>
  <c r="H359" i="1"/>
  <c r="G359" i="1"/>
  <c r="E359" i="1"/>
  <c r="D359" i="1"/>
  <c r="B359" i="1"/>
  <c r="L358" i="1"/>
  <c r="K358" i="1"/>
  <c r="J358" i="1"/>
  <c r="I358" i="1"/>
  <c r="H358" i="1"/>
  <c r="G358" i="1"/>
  <c r="E358" i="1"/>
  <c r="D358" i="1"/>
  <c r="B358" i="1"/>
  <c r="L357" i="1"/>
  <c r="K357" i="1"/>
  <c r="J357" i="1"/>
  <c r="I357" i="1"/>
  <c r="H357" i="1"/>
  <c r="G357" i="1"/>
  <c r="E357" i="1"/>
  <c r="D357" i="1"/>
  <c r="B357" i="1"/>
  <c r="L356" i="1"/>
  <c r="K356" i="1"/>
  <c r="J356" i="1"/>
  <c r="I356" i="1"/>
  <c r="H356" i="1"/>
  <c r="G356" i="1"/>
  <c r="E356" i="1"/>
  <c r="D356" i="1"/>
  <c r="B356" i="1"/>
  <c r="J353" i="1"/>
  <c r="I353" i="1"/>
  <c r="B353" i="1"/>
  <c r="L352" i="1"/>
  <c r="K352" i="1"/>
  <c r="J352" i="1"/>
  <c r="I352" i="1"/>
  <c r="H352" i="1"/>
  <c r="G352" i="1"/>
  <c r="E352" i="1"/>
  <c r="D352" i="1"/>
  <c r="B352" i="1"/>
  <c r="L351" i="1"/>
  <c r="K351" i="1"/>
  <c r="J351" i="1"/>
  <c r="I351" i="1"/>
  <c r="H351" i="1"/>
  <c r="G351" i="1"/>
  <c r="E351" i="1"/>
  <c r="D351" i="1"/>
  <c r="B351" i="1"/>
  <c r="L350" i="1"/>
  <c r="K350" i="1"/>
  <c r="J350" i="1"/>
  <c r="I350" i="1"/>
  <c r="H350" i="1"/>
  <c r="G350" i="1"/>
  <c r="E350" i="1"/>
  <c r="D350" i="1"/>
  <c r="B350" i="1"/>
  <c r="L349" i="1"/>
  <c r="K349" i="1"/>
  <c r="J349" i="1"/>
  <c r="I349" i="1"/>
  <c r="H349" i="1"/>
  <c r="G349" i="1"/>
  <c r="E349" i="1"/>
  <c r="D349" i="1"/>
  <c r="B349" i="1"/>
  <c r="L348" i="1"/>
  <c r="K348" i="1"/>
  <c r="J348" i="1"/>
  <c r="I348" i="1"/>
  <c r="H348" i="1"/>
  <c r="G348" i="1"/>
  <c r="E348" i="1"/>
  <c r="D348" i="1"/>
  <c r="B348" i="1"/>
  <c r="L347" i="1"/>
  <c r="K347" i="1"/>
  <c r="J347" i="1"/>
  <c r="I347" i="1"/>
  <c r="H347" i="1"/>
  <c r="G347" i="1"/>
  <c r="E347" i="1"/>
  <c r="D347" i="1"/>
  <c r="B347" i="1"/>
  <c r="L344" i="1"/>
  <c r="K344" i="1"/>
  <c r="I344" i="1"/>
  <c r="B344" i="1"/>
  <c r="L343" i="1"/>
  <c r="K343" i="1"/>
  <c r="J343" i="1"/>
  <c r="I343" i="1"/>
  <c r="H343" i="1"/>
  <c r="G343" i="1"/>
  <c r="E343" i="1"/>
  <c r="D343" i="1"/>
  <c r="B343" i="1"/>
  <c r="L342" i="1"/>
  <c r="K342" i="1"/>
  <c r="J342" i="1"/>
  <c r="I342" i="1"/>
  <c r="H342" i="1"/>
  <c r="G342" i="1"/>
  <c r="E342" i="1"/>
  <c r="D342" i="1"/>
  <c r="B342" i="1"/>
  <c r="B339" i="1"/>
  <c r="L338" i="1"/>
  <c r="K338" i="1"/>
  <c r="J338" i="1"/>
  <c r="I338" i="1"/>
  <c r="H338" i="1"/>
  <c r="G338" i="1"/>
  <c r="E338" i="1"/>
  <c r="D338" i="1"/>
  <c r="B338" i="1"/>
  <c r="L337" i="1"/>
  <c r="K337" i="1"/>
  <c r="J337" i="1"/>
  <c r="I337" i="1"/>
  <c r="H337" i="1"/>
  <c r="G337" i="1"/>
  <c r="E337" i="1"/>
  <c r="D337" i="1"/>
  <c r="B337" i="1"/>
  <c r="L336" i="1"/>
  <c r="K336" i="1"/>
  <c r="J336" i="1"/>
  <c r="I336" i="1"/>
  <c r="H336" i="1"/>
  <c r="G336" i="1"/>
  <c r="E336" i="1"/>
  <c r="D336" i="1"/>
  <c r="B336" i="1"/>
  <c r="L335" i="1"/>
  <c r="K335" i="1"/>
  <c r="J335" i="1"/>
  <c r="I335" i="1"/>
  <c r="H335" i="1"/>
  <c r="G335" i="1"/>
  <c r="E335" i="1"/>
  <c r="D335" i="1"/>
  <c r="B335" i="1"/>
  <c r="L334" i="1"/>
  <c r="K334" i="1"/>
  <c r="J334" i="1"/>
  <c r="I334" i="1"/>
  <c r="H334" i="1"/>
  <c r="G334" i="1"/>
  <c r="E334" i="1"/>
  <c r="D334" i="1"/>
  <c r="B334" i="1"/>
  <c r="J273" i="1"/>
  <c r="K272" i="1"/>
  <c r="H272" i="1"/>
  <c r="G272" i="1"/>
  <c r="K268" i="1"/>
  <c r="H261" i="1"/>
  <c r="G261" i="1"/>
  <c r="G260" i="1"/>
  <c r="I259" i="1"/>
  <c r="D90" i="20" s="1"/>
  <c r="H259" i="1"/>
  <c r="G259" i="1"/>
  <c r="G258" i="1"/>
  <c r="H257" i="1"/>
  <c r="G257" i="1"/>
  <c r="H256" i="1"/>
  <c r="G256" i="1"/>
  <c r="I254" i="1"/>
  <c r="D85" i="20" s="1"/>
  <c r="G254" i="1"/>
  <c r="I252" i="1"/>
  <c r="D83" i="20" s="1"/>
  <c r="G252" i="1"/>
  <c r="I251" i="1"/>
  <c r="D82" i="20" s="1"/>
  <c r="H251" i="1"/>
  <c r="G251" i="1"/>
  <c r="I250" i="1"/>
  <c r="D81" i="20" s="1"/>
  <c r="H250" i="1"/>
  <c r="I248" i="1"/>
  <c r="D80" i="20" s="1"/>
  <c r="G248" i="1"/>
  <c r="G247" i="1"/>
  <c r="I246" i="1"/>
  <c r="D78" i="20" s="1"/>
  <c r="G246" i="1"/>
  <c r="G245" i="1"/>
  <c r="H244" i="1"/>
  <c r="G244" i="1"/>
  <c r="H243" i="1"/>
  <c r="G242" i="1"/>
  <c r="I241" i="1"/>
  <c r="D73" i="20" s="1"/>
  <c r="H241" i="1"/>
  <c r="H240" i="1"/>
  <c r="I239" i="1"/>
  <c r="D71" i="20" s="1"/>
  <c r="H239" i="1"/>
  <c r="I238" i="1"/>
  <c r="D70" i="20" s="1"/>
  <c r="H238" i="1"/>
  <c r="G238" i="1"/>
  <c r="I237" i="1"/>
  <c r="D69" i="20" s="1"/>
  <c r="H236" i="1"/>
  <c r="G236" i="1"/>
  <c r="I235" i="1"/>
  <c r="D67" i="20" s="1"/>
  <c r="H235" i="1"/>
  <c r="G234" i="1"/>
  <c r="I233" i="1"/>
  <c r="D65" i="20" s="1"/>
  <c r="H233" i="1"/>
  <c r="G233" i="1"/>
  <c r="H232" i="1"/>
  <c r="G232" i="1"/>
  <c r="I231" i="1"/>
  <c r="D63" i="20" s="1"/>
  <c r="G231" i="1"/>
  <c r="G230" i="1"/>
  <c r="I227" i="1"/>
  <c r="D59" i="20" s="1"/>
  <c r="H226" i="1"/>
  <c r="I224" i="1"/>
  <c r="D56" i="20" s="1"/>
  <c r="I220" i="1"/>
  <c r="D52" i="20" s="1"/>
  <c r="H220" i="1"/>
  <c r="G220" i="1"/>
  <c r="I219" i="1"/>
  <c r="D51" i="20" s="1"/>
  <c r="H219" i="1"/>
  <c r="G219" i="1"/>
  <c r="G218" i="1"/>
  <c r="I217" i="1"/>
  <c r="D49" i="20" s="1"/>
  <c r="G214" i="1"/>
  <c r="H213" i="1"/>
  <c r="G213" i="1"/>
  <c r="I211" i="1"/>
  <c r="D43" i="20" s="1"/>
  <c r="G209" i="1"/>
  <c r="L197" i="1"/>
  <c r="K197" i="1"/>
  <c r="J197" i="1"/>
  <c r="I197" i="1"/>
  <c r="H197" i="1"/>
  <c r="G197" i="1"/>
  <c r="L196" i="1"/>
  <c r="K196" i="1"/>
  <c r="J196" i="1"/>
  <c r="I196" i="1"/>
  <c r="H196" i="1"/>
  <c r="G196" i="1"/>
  <c r="L195" i="1"/>
  <c r="K195" i="1"/>
  <c r="J195" i="1"/>
  <c r="I195" i="1"/>
  <c r="H195" i="1"/>
  <c r="G195" i="1"/>
  <c r="L194" i="1"/>
  <c r="K194" i="1"/>
  <c r="J194" i="1"/>
  <c r="I194" i="1"/>
  <c r="H194" i="1"/>
  <c r="G194" i="1"/>
  <c r="L193" i="1"/>
  <c r="K193" i="1"/>
  <c r="J193" i="1"/>
  <c r="I193" i="1"/>
  <c r="H193" i="1"/>
  <c r="G193" i="1"/>
  <c r="L192" i="1"/>
  <c r="K192" i="1"/>
  <c r="J192" i="1"/>
  <c r="I192" i="1"/>
  <c r="H192" i="1"/>
  <c r="G192" i="1"/>
  <c r="L191" i="1"/>
  <c r="K191" i="1"/>
  <c r="J191" i="1"/>
  <c r="I191" i="1"/>
  <c r="H191" i="1"/>
  <c r="G191" i="1"/>
  <c r="L190" i="1"/>
  <c r="K190" i="1"/>
  <c r="J190" i="1"/>
  <c r="I190" i="1"/>
  <c r="H190" i="1"/>
  <c r="G190" i="1"/>
  <c r="L189" i="1"/>
  <c r="K189" i="1"/>
  <c r="J189" i="1"/>
  <c r="I189" i="1"/>
  <c r="H189" i="1"/>
  <c r="G189" i="1"/>
  <c r="L188" i="1"/>
  <c r="K188" i="1"/>
  <c r="J188" i="1"/>
  <c r="I188" i="1"/>
  <c r="H188" i="1"/>
  <c r="G188" i="1"/>
  <c r="L187" i="1"/>
  <c r="K187" i="1"/>
  <c r="J187" i="1"/>
  <c r="I187" i="1"/>
  <c r="H187" i="1"/>
  <c r="G187" i="1"/>
  <c r="L186" i="1"/>
  <c r="K186" i="1"/>
  <c r="J186" i="1"/>
  <c r="I186" i="1"/>
  <c r="H186" i="1"/>
  <c r="G186" i="1"/>
  <c r="G185" i="1"/>
  <c r="L184" i="1"/>
  <c r="K184" i="1"/>
  <c r="J184" i="1"/>
  <c r="I184" i="1"/>
  <c r="H184" i="1"/>
  <c r="G184" i="1"/>
  <c r="L183" i="1"/>
  <c r="K183" i="1"/>
  <c r="J183" i="1"/>
  <c r="I183" i="1"/>
  <c r="H183" i="1"/>
  <c r="G183" i="1"/>
  <c r="L182" i="1"/>
  <c r="K182" i="1"/>
  <c r="J182" i="1"/>
  <c r="I182" i="1"/>
  <c r="H182" i="1"/>
  <c r="G182" i="1"/>
  <c r="L181" i="1"/>
  <c r="K181" i="1"/>
  <c r="I181" i="1"/>
  <c r="H181" i="1"/>
  <c r="G181" i="1"/>
  <c r="L180" i="1"/>
  <c r="K180" i="1"/>
  <c r="J180" i="1"/>
  <c r="I180" i="1"/>
  <c r="H180" i="1"/>
  <c r="G180" i="1"/>
  <c r="L179" i="1"/>
  <c r="K179" i="1"/>
  <c r="J179" i="1"/>
  <c r="I179" i="1"/>
  <c r="H179" i="1"/>
  <c r="G179" i="1"/>
  <c r="L178" i="1"/>
  <c r="K178" i="1"/>
  <c r="J178" i="1"/>
  <c r="I178" i="1"/>
  <c r="H178" i="1"/>
  <c r="G178" i="1"/>
  <c r="L177" i="1"/>
  <c r="K177" i="1"/>
  <c r="J177" i="1"/>
  <c r="I177" i="1"/>
  <c r="H177" i="1"/>
  <c r="G177" i="1"/>
  <c r="L176" i="1"/>
  <c r="K176" i="1"/>
  <c r="J176" i="1"/>
  <c r="I176" i="1"/>
  <c r="H176" i="1"/>
  <c r="G176" i="1"/>
  <c r="L175" i="1"/>
  <c r="K175" i="1"/>
  <c r="J175" i="1"/>
  <c r="I175" i="1"/>
  <c r="H175" i="1"/>
  <c r="G175" i="1"/>
  <c r="L174" i="1"/>
  <c r="K174" i="1"/>
  <c r="J174" i="1"/>
  <c r="I174" i="1"/>
  <c r="H174" i="1"/>
  <c r="G174" i="1"/>
  <c r="L172" i="1"/>
  <c r="K172" i="1"/>
  <c r="J172" i="1"/>
  <c r="I172" i="1"/>
  <c r="H172" i="1"/>
  <c r="G172" i="1"/>
  <c r="L171" i="1"/>
  <c r="K171" i="1"/>
  <c r="J171" i="1"/>
  <c r="I171" i="1"/>
  <c r="H171" i="1"/>
  <c r="G171" i="1"/>
  <c r="K170" i="1"/>
  <c r="I170" i="1"/>
  <c r="H170" i="1"/>
  <c r="G170" i="1"/>
  <c r="L169" i="1"/>
  <c r="K169" i="1"/>
  <c r="J169" i="1"/>
  <c r="I169" i="1"/>
  <c r="H169" i="1"/>
  <c r="G169" i="1"/>
  <c r="L168" i="1"/>
  <c r="K168" i="1"/>
  <c r="J168" i="1"/>
  <c r="I168" i="1"/>
  <c r="H168" i="1"/>
  <c r="G168" i="1"/>
  <c r="J167" i="1"/>
  <c r="I167" i="1"/>
  <c r="H167" i="1"/>
  <c r="G167" i="1"/>
  <c r="L166" i="1"/>
  <c r="K166" i="1"/>
  <c r="J166" i="1"/>
  <c r="I166" i="1"/>
  <c r="H166" i="1"/>
  <c r="G166" i="1"/>
  <c r="L165" i="1"/>
  <c r="K165" i="1"/>
  <c r="J165" i="1"/>
  <c r="I165" i="1"/>
  <c r="H165" i="1"/>
  <c r="G165" i="1"/>
  <c r="L164" i="1"/>
  <c r="K164" i="1"/>
  <c r="J164" i="1"/>
  <c r="I164" i="1"/>
  <c r="H164" i="1"/>
  <c r="G164" i="1"/>
  <c r="L163" i="1"/>
  <c r="K163" i="1"/>
  <c r="J163" i="1"/>
  <c r="I163" i="1"/>
  <c r="H163" i="1"/>
  <c r="G163" i="1"/>
  <c r="L162" i="1"/>
  <c r="K162" i="1"/>
  <c r="J162" i="1"/>
  <c r="I162" i="1"/>
  <c r="H162" i="1"/>
  <c r="G162" i="1"/>
  <c r="L161" i="1"/>
  <c r="K161" i="1"/>
  <c r="J161" i="1"/>
  <c r="I161" i="1"/>
  <c r="H161" i="1"/>
  <c r="G161" i="1"/>
  <c r="L160" i="1"/>
  <c r="K160" i="1"/>
  <c r="J160" i="1"/>
  <c r="I160" i="1"/>
  <c r="H160" i="1"/>
  <c r="G160" i="1"/>
  <c r="L159" i="1"/>
  <c r="K159" i="1"/>
  <c r="J159" i="1"/>
  <c r="I159" i="1"/>
  <c r="H159" i="1"/>
  <c r="G159" i="1"/>
  <c r="L158" i="1"/>
  <c r="K158" i="1"/>
  <c r="J158" i="1"/>
  <c r="I158" i="1"/>
  <c r="H158" i="1"/>
  <c r="G158" i="1"/>
  <c r="L157" i="1"/>
  <c r="K157" i="1"/>
  <c r="J157" i="1"/>
  <c r="H157" i="1"/>
  <c r="G157" i="1"/>
  <c r="L156" i="1"/>
  <c r="K156" i="1"/>
  <c r="J156" i="1"/>
  <c r="I156" i="1"/>
  <c r="H156" i="1"/>
  <c r="G156" i="1"/>
  <c r="L155" i="1"/>
  <c r="K155" i="1"/>
  <c r="J155" i="1"/>
  <c r="I155" i="1"/>
  <c r="H155" i="1"/>
  <c r="G155" i="1"/>
  <c r="L154" i="1"/>
  <c r="K154" i="1"/>
  <c r="J154" i="1"/>
  <c r="I154" i="1"/>
  <c r="H154" i="1"/>
  <c r="G154" i="1"/>
  <c r="L153" i="1"/>
  <c r="K153" i="1"/>
  <c r="J153" i="1"/>
  <c r="I153" i="1"/>
  <c r="H153" i="1"/>
  <c r="G153" i="1"/>
  <c r="L152" i="1"/>
  <c r="K152" i="1"/>
  <c r="J152" i="1"/>
  <c r="I152" i="1"/>
  <c r="H152" i="1"/>
  <c r="G152" i="1"/>
  <c r="L151" i="1"/>
  <c r="K151" i="1"/>
  <c r="J151" i="1"/>
  <c r="I151" i="1"/>
  <c r="H151" i="1"/>
  <c r="G151" i="1"/>
  <c r="L150" i="1"/>
  <c r="K150" i="1"/>
  <c r="J150" i="1"/>
  <c r="I150" i="1"/>
  <c r="H150" i="1"/>
  <c r="G150" i="1"/>
  <c r="L149" i="1"/>
  <c r="K149" i="1"/>
  <c r="I149" i="1"/>
  <c r="H149" i="1"/>
  <c r="G149" i="1"/>
  <c r="L148" i="1"/>
  <c r="K148" i="1"/>
  <c r="I148" i="1"/>
  <c r="K147" i="1"/>
  <c r="J147" i="1"/>
  <c r="H147" i="1"/>
  <c r="G147" i="1"/>
  <c r="L146" i="1"/>
  <c r="K146" i="1"/>
  <c r="J146" i="1"/>
  <c r="I146" i="1"/>
  <c r="H146" i="1"/>
  <c r="G146" i="1"/>
  <c r="L145" i="1"/>
  <c r="K145" i="1"/>
  <c r="J145" i="1"/>
  <c r="G145" i="1"/>
  <c r="L144" i="1"/>
  <c r="K144" i="1"/>
  <c r="L143" i="1"/>
  <c r="K143" i="1"/>
  <c r="J143" i="1"/>
  <c r="I143" i="1"/>
  <c r="H143" i="1"/>
  <c r="I125" i="1"/>
  <c r="D11" i="19" s="1"/>
  <c r="H122" i="1"/>
  <c r="G122" i="1"/>
  <c r="L94" i="1"/>
  <c r="K94" i="1"/>
  <c r="J94" i="1"/>
  <c r="I94" i="1"/>
  <c r="H94" i="1"/>
  <c r="G94" i="1"/>
  <c r="L93" i="1"/>
  <c r="K93" i="1"/>
  <c r="J93" i="1"/>
  <c r="C18" i="18" s="1"/>
  <c r="I93" i="1"/>
  <c r="H93" i="1"/>
  <c r="G93" i="1"/>
  <c r="L91" i="1"/>
  <c r="K91" i="1"/>
  <c r="H91" i="1"/>
  <c r="L90" i="1"/>
  <c r="I90" i="1"/>
  <c r="J89" i="1"/>
  <c r="C14" i="18" s="1"/>
  <c r="I89" i="1"/>
  <c r="L88" i="1"/>
  <c r="K88" i="1"/>
  <c r="I88" i="1"/>
  <c r="L87" i="1"/>
  <c r="K87" i="1"/>
  <c r="J87" i="1"/>
  <c r="I87" i="1"/>
  <c r="H87" i="1"/>
  <c r="G87" i="1"/>
  <c r="L86" i="1"/>
  <c r="K86" i="1"/>
  <c r="I86" i="1"/>
  <c r="L85" i="1"/>
  <c r="K85" i="1"/>
  <c r="J85" i="1"/>
  <c r="I85" i="1"/>
  <c r="H85" i="1"/>
  <c r="G85" i="1"/>
  <c r="L84" i="1"/>
  <c r="K84" i="1"/>
  <c r="J84" i="1"/>
  <c r="I84" i="1"/>
  <c r="H84" i="1"/>
  <c r="G84" i="1"/>
  <c r="L83" i="1"/>
  <c r="K83" i="1"/>
  <c r="J83" i="1"/>
  <c r="I83" i="1"/>
  <c r="H83" i="1"/>
  <c r="G83" i="1"/>
  <c r="L82" i="1"/>
  <c r="K82" i="1"/>
  <c r="J82" i="1"/>
  <c r="H82" i="1"/>
  <c r="G82" i="1"/>
  <c r="L81" i="1"/>
  <c r="K81" i="1"/>
  <c r="I81" i="1"/>
  <c r="H81" i="1"/>
  <c r="G81" i="1"/>
  <c r="I75" i="1"/>
  <c r="G75" i="1"/>
  <c r="I74" i="1"/>
  <c r="K73" i="1"/>
  <c r="I72" i="1"/>
  <c r="K70" i="1"/>
  <c r="J70" i="1"/>
  <c r="K69" i="1"/>
  <c r="I69" i="1"/>
  <c r="H69" i="1"/>
  <c r="L68" i="1"/>
  <c r="K68" i="1"/>
  <c r="J68" i="1"/>
  <c r="I68" i="1"/>
  <c r="H68" i="1"/>
  <c r="G68" i="1"/>
  <c r="L67" i="1"/>
  <c r="K66" i="1"/>
  <c r="J66" i="1"/>
  <c r="H66" i="1"/>
  <c r="L65" i="1"/>
  <c r="K65" i="1"/>
  <c r="I65" i="1"/>
  <c r="L64" i="1"/>
  <c r="J64" i="1"/>
  <c r="I64" i="1"/>
  <c r="H64" i="1"/>
  <c r="G64" i="1"/>
  <c r="H63" i="1"/>
  <c r="G63" i="1"/>
  <c r="J6" i="1"/>
  <c r="I6" i="1"/>
  <c r="H6" i="1"/>
  <c r="G6" i="1"/>
  <c r="L331" i="1"/>
  <c r="K331" i="1"/>
  <c r="J25" i="1"/>
  <c r="J98" i="1" s="1"/>
  <c r="I331" i="1"/>
  <c r="H43" i="1"/>
  <c r="G25" i="1"/>
  <c r="H36" i="13" l="1"/>
  <c r="J247" i="1"/>
  <c r="F79" i="20" s="1"/>
  <c r="E86" i="4"/>
  <c r="L32" i="1"/>
  <c r="H62" i="4"/>
  <c r="H72" i="4" s="1"/>
  <c r="J378" i="6"/>
  <c r="H26" i="1"/>
  <c r="H126" i="4"/>
  <c r="H127" i="4" s="1"/>
  <c r="H30" i="4" s="1"/>
  <c r="I68" i="6"/>
  <c r="H434" i="13"/>
  <c r="K295" i="1"/>
  <c r="K298" i="1"/>
  <c r="E98" i="6"/>
  <c r="I207" i="9"/>
  <c r="I38" i="9" s="1"/>
  <c r="H192" i="11"/>
  <c r="H203" i="11" s="1"/>
  <c r="J28" i="1"/>
  <c r="I244" i="7"/>
  <c r="G187" i="8"/>
  <c r="L31" i="1"/>
  <c r="E234" i="2"/>
  <c r="J627" i="12"/>
  <c r="J53" i="12" s="1"/>
  <c r="G42" i="12"/>
  <c r="I240" i="1"/>
  <c r="D72" i="20" s="1"/>
  <c r="F36" i="13"/>
  <c r="H247" i="1"/>
  <c r="F34" i="14"/>
  <c r="H252" i="1"/>
  <c r="G39" i="7"/>
  <c r="I222" i="1"/>
  <c r="D54" i="20" s="1"/>
  <c r="I27" i="1"/>
  <c r="L29" i="1"/>
  <c r="K36" i="1"/>
  <c r="G259" i="2"/>
  <c r="G38" i="2" s="1"/>
  <c r="G275" i="2"/>
  <c r="G41" i="2" s="1"/>
  <c r="F532" i="7"/>
  <c r="F48" i="7" s="1"/>
  <c r="H187" i="8"/>
  <c r="G167" i="8"/>
  <c r="J207" i="9"/>
  <c r="J38" i="9" s="1"/>
  <c r="E165" i="9"/>
  <c r="H736" i="11"/>
  <c r="J281" i="11"/>
  <c r="J295" i="11" s="1"/>
  <c r="F451" i="13"/>
  <c r="F45" i="13" s="1"/>
  <c r="K26" i="1"/>
  <c r="I30" i="1"/>
  <c r="L35" i="1"/>
  <c r="F264" i="2"/>
  <c r="F39" i="2" s="1"/>
  <c r="H558" i="7"/>
  <c r="H203" i="9"/>
  <c r="H37" i="9" s="1"/>
  <c r="H273" i="1" s="1"/>
  <c r="E207" i="9"/>
  <c r="E38" i="9" s="1"/>
  <c r="F370" i="10"/>
  <c r="F51" i="10" s="1"/>
  <c r="H750" i="11"/>
  <c r="H444" i="13"/>
  <c r="H44" i="13" s="1"/>
  <c r="H277" i="1" s="1"/>
  <c r="J458" i="13"/>
  <c r="J46" i="13" s="1"/>
  <c r="G458" i="13"/>
  <c r="G46" i="13" s="1"/>
  <c r="G576" i="14"/>
  <c r="G29" i="1"/>
  <c r="K27" i="1"/>
  <c r="J30" i="1"/>
  <c r="K283" i="1"/>
  <c r="K33" i="1"/>
  <c r="I181" i="5"/>
  <c r="H276" i="6"/>
  <c r="G351" i="6"/>
  <c r="G39" i="6" s="1"/>
  <c r="J244" i="7"/>
  <c r="J253" i="7" s="1"/>
  <c r="E96" i="8"/>
  <c r="E203" i="9"/>
  <c r="E37" i="9" s="1"/>
  <c r="G364" i="10"/>
  <c r="G50" i="10" s="1"/>
  <c r="E370" i="10"/>
  <c r="E51" i="10" s="1"/>
  <c r="E674" i="11"/>
  <c r="E47" i="11" s="1"/>
  <c r="H686" i="11"/>
  <c r="E289" i="12"/>
  <c r="F530" i="14"/>
  <c r="F44" i="14" s="1"/>
  <c r="J27" i="1"/>
  <c r="J43" i="1"/>
  <c r="G26" i="1"/>
  <c r="I28" i="1"/>
  <c r="I31" i="1"/>
  <c r="G289" i="1"/>
  <c r="J259" i="2"/>
  <c r="J38" i="2" s="1"/>
  <c r="J63" i="3"/>
  <c r="G185" i="5"/>
  <c r="J333" i="6"/>
  <c r="J36" i="6" s="1"/>
  <c r="F203" i="9"/>
  <c r="F37" i="9" s="1"/>
  <c r="J26" i="1"/>
  <c r="L28" i="1"/>
  <c r="G32" i="1"/>
  <c r="I261" i="1"/>
  <c r="D92" i="20" s="1"/>
  <c r="G269" i="2"/>
  <c r="G40" i="2" s="1"/>
  <c r="E172" i="5"/>
  <c r="E345" i="6"/>
  <c r="E38" i="6" s="1"/>
  <c r="E351" i="6"/>
  <c r="E39" i="6" s="1"/>
  <c r="E589" i="7"/>
  <c r="E523" i="7"/>
  <c r="E47" i="7" s="1"/>
  <c r="E136" i="12"/>
  <c r="G489" i="12"/>
  <c r="J91" i="13"/>
  <c r="J111" i="13" s="1"/>
  <c r="L245" i="1" s="1"/>
  <c r="J77" i="20" s="1"/>
  <c r="K319" i="1"/>
  <c r="G325" i="1"/>
  <c r="H379" i="7"/>
  <c r="E642" i="11"/>
  <c r="E701" i="11"/>
  <c r="E50" i="11" s="1"/>
  <c r="H479" i="12"/>
  <c r="I579" i="14"/>
  <c r="G27" i="1"/>
  <c r="H29" i="1"/>
  <c r="L241" i="1"/>
  <c r="J73" i="20" s="1"/>
  <c r="H253" i="1"/>
  <c r="F259" i="2"/>
  <c r="F38" i="2" s="1"/>
  <c r="F275" i="2"/>
  <c r="F41" i="2" s="1"/>
  <c r="H389" i="6"/>
  <c r="G333" i="6"/>
  <c r="G36" i="6" s="1"/>
  <c r="E577" i="7"/>
  <c r="I156" i="8"/>
  <c r="I248" i="9"/>
  <c r="E180" i="10"/>
  <c r="G377" i="10"/>
  <c r="G52" i="10" s="1"/>
  <c r="F415" i="12"/>
  <c r="F437" i="13"/>
  <c r="F43" i="13" s="1"/>
  <c r="F579" i="14"/>
  <c r="E342" i="14"/>
  <c r="E412" i="14"/>
  <c r="H25" i="1"/>
  <c r="L25" i="1"/>
  <c r="L98" i="1" s="1"/>
  <c r="J136" i="1"/>
  <c r="J201" i="1"/>
  <c r="F4" i="20" s="1"/>
  <c r="F20" i="20" s="1"/>
  <c r="E33" i="2"/>
  <c r="G210" i="1"/>
  <c r="G33" i="2"/>
  <c r="I210" i="1"/>
  <c r="D42" i="20" s="1"/>
  <c r="F25" i="5"/>
  <c r="H65" i="1" s="1"/>
  <c r="H148" i="1"/>
  <c r="G208" i="1"/>
  <c r="E31" i="2"/>
  <c r="G32" i="2"/>
  <c r="I209" i="1"/>
  <c r="D41" i="20" s="1"/>
  <c r="E29" i="6"/>
  <c r="G215" i="1"/>
  <c r="H198" i="1"/>
  <c r="H155" i="3"/>
  <c r="H135" i="3"/>
  <c r="H136" i="3" s="1"/>
  <c r="H34" i="3" s="1"/>
  <c r="I267" i="1" s="1"/>
  <c r="I193" i="4"/>
  <c r="F184" i="4"/>
  <c r="I172" i="4"/>
  <c r="E162" i="4"/>
  <c r="G151" i="4"/>
  <c r="I180" i="4"/>
  <c r="E170" i="4"/>
  <c r="G159" i="4"/>
  <c r="F188" i="4"/>
  <c r="F176" i="4"/>
  <c r="H165" i="4"/>
  <c r="J154" i="4"/>
  <c r="F187" i="4"/>
  <c r="G175" i="4"/>
  <c r="I164" i="4"/>
  <c r="E154" i="4"/>
  <c r="G184" i="4"/>
  <c r="H173" i="4"/>
  <c r="J162" i="4"/>
  <c r="F152" i="4"/>
  <c r="J170" i="4"/>
  <c r="G164" i="5"/>
  <c r="I331" i="6"/>
  <c r="I333" i="6" s="1"/>
  <c r="I36" i="6" s="1"/>
  <c r="I202" i="6"/>
  <c r="I218" i="6" s="1"/>
  <c r="I30" i="6" s="1"/>
  <c r="I70" i="9"/>
  <c r="I87" i="9" s="1"/>
  <c r="I197" i="9"/>
  <c r="J159" i="5"/>
  <c r="J142" i="5"/>
  <c r="J143" i="5" s="1"/>
  <c r="J36" i="5" s="1"/>
  <c r="L147" i="1"/>
  <c r="I212" i="1"/>
  <c r="D44" i="20" s="1"/>
  <c r="J302" i="1"/>
  <c r="G380" i="1"/>
  <c r="L391" i="1"/>
  <c r="G28" i="2"/>
  <c r="I62" i="1" s="1"/>
  <c r="I264" i="2"/>
  <c r="I39" i="2" s="1"/>
  <c r="E173" i="2"/>
  <c r="J178" i="4"/>
  <c r="F38" i="5"/>
  <c r="J217" i="6"/>
  <c r="J355" i="6" s="1"/>
  <c r="I339" i="6"/>
  <c r="I37" i="6" s="1"/>
  <c r="E326" i="7"/>
  <c r="E538" i="7"/>
  <c r="E182" i="8"/>
  <c r="I164" i="8"/>
  <c r="I34" i="1"/>
  <c r="G148" i="1"/>
  <c r="G198" i="1" s="1"/>
  <c r="J149" i="1"/>
  <c r="I306" i="1"/>
  <c r="G339" i="1"/>
  <c r="L339" i="1"/>
  <c r="K339" i="1"/>
  <c r="G391" i="1"/>
  <c r="F77" i="2"/>
  <c r="H313" i="1"/>
  <c r="E269" i="2"/>
  <c r="E40" i="2" s="1"/>
  <c r="H193" i="4"/>
  <c r="I156" i="4"/>
  <c r="H181" i="4"/>
  <c r="J156" i="5"/>
  <c r="J134" i="5"/>
  <c r="J135" i="5" s="1"/>
  <c r="J34" i="5" s="1"/>
  <c r="J174" i="5"/>
  <c r="F400" i="6"/>
  <c r="E376" i="6"/>
  <c r="G523" i="7"/>
  <c r="G47" i="7" s="1"/>
  <c r="H152" i="8"/>
  <c r="H70" i="8"/>
  <c r="H82" i="8" s="1"/>
  <c r="H135" i="8"/>
  <c r="H136" i="8" s="1"/>
  <c r="H37" i="8" s="1"/>
  <c r="J272" i="1" s="1"/>
  <c r="I309" i="1"/>
  <c r="H339" i="1"/>
  <c r="H391" i="1"/>
  <c r="L403" i="1"/>
  <c r="G34" i="2"/>
  <c r="I119" i="1" s="1"/>
  <c r="D5" i="19" s="1"/>
  <c r="J76" i="3"/>
  <c r="H157" i="4"/>
  <c r="E191" i="4"/>
  <c r="H181" i="5"/>
  <c r="I286" i="1"/>
  <c r="I314" i="1"/>
  <c r="I339" i="1"/>
  <c r="J28" i="2"/>
  <c r="L62" i="1" s="1"/>
  <c r="E281" i="2"/>
  <c r="E42" i="2" s="1"/>
  <c r="J328" i="2"/>
  <c r="E96" i="3"/>
  <c r="F160" i="4"/>
  <c r="F191" i="4"/>
  <c r="G156" i="5"/>
  <c r="F290" i="6"/>
  <c r="J339" i="1"/>
  <c r="G403" i="1"/>
  <c r="H403" i="1"/>
  <c r="E91" i="2"/>
  <c r="F281" i="2"/>
  <c r="F42" i="2" s="1"/>
  <c r="F43" i="2" s="1"/>
  <c r="I258" i="2"/>
  <c r="I213" i="2"/>
  <c r="I221" i="2" s="1"/>
  <c r="G167" i="4"/>
  <c r="G161" i="5"/>
  <c r="J450" i="7"/>
  <c r="J458" i="7" s="1"/>
  <c r="J506" i="7"/>
  <c r="J27" i="9"/>
  <c r="L69" i="1" s="1"/>
  <c r="I147" i="1"/>
  <c r="I198" i="1" s="1"/>
  <c r="G211" i="1"/>
  <c r="L291" i="1"/>
  <c r="I136" i="2"/>
  <c r="I152" i="2" s="1"/>
  <c r="I257" i="2"/>
  <c r="E275" i="2"/>
  <c r="E41" i="2" s="1"/>
  <c r="F168" i="4"/>
  <c r="F192" i="5"/>
  <c r="F164" i="5"/>
  <c r="E192" i="5"/>
  <c r="E164" i="5"/>
  <c r="E197" i="5"/>
  <c r="G196" i="5"/>
  <c r="H157" i="5"/>
  <c r="E168" i="5"/>
  <c r="I177" i="5"/>
  <c r="I186" i="5"/>
  <c r="E218" i="6"/>
  <c r="F339" i="6"/>
  <c r="F37" i="6" s="1"/>
  <c r="F363" i="6"/>
  <c r="E368" i="6"/>
  <c r="G386" i="6"/>
  <c r="J410" i="6"/>
  <c r="G550" i="7"/>
  <c r="E458" i="7"/>
  <c r="E507" i="7"/>
  <c r="E45" i="7" s="1"/>
  <c r="E532" i="7"/>
  <c r="E48" i="7" s="1"/>
  <c r="I564" i="7"/>
  <c r="H158" i="8"/>
  <c r="E170" i="8"/>
  <c r="J212" i="9"/>
  <c r="J39" i="9" s="1"/>
  <c r="I217" i="9"/>
  <c r="I40" i="9" s="1"/>
  <c r="G152" i="9"/>
  <c r="E238" i="9"/>
  <c r="J765" i="11"/>
  <c r="J451" i="11"/>
  <c r="J30" i="11" s="1"/>
  <c r="L170" i="1" s="1"/>
  <c r="H636" i="12"/>
  <c r="H54" i="12" s="1"/>
  <c r="J276" i="1" s="1"/>
  <c r="J541" i="14"/>
  <c r="J166" i="14"/>
  <c r="I385" i="15"/>
  <c r="I395" i="15" s="1"/>
  <c r="I444" i="15"/>
  <c r="G38" i="5"/>
  <c r="G45" i="5" s="1"/>
  <c r="F160" i="5"/>
  <c r="F168" i="5"/>
  <c r="I178" i="5"/>
  <c r="I190" i="5"/>
  <c r="H351" i="6"/>
  <c r="H39" i="6" s="1"/>
  <c r="J270" i="1" s="1"/>
  <c r="G148" i="6"/>
  <c r="G354" i="6" s="1"/>
  <c r="G217" i="6"/>
  <c r="I386" i="6"/>
  <c r="E237" i="6"/>
  <c r="G345" i="6"/>
  <c r="G38" i="6" s="1"/>
  <c r="G363" i="6"/>
  <c r="E373" i="6"/>
  <c r="G389" i="6"/>
  <c r="E35" i="7"/>
  <c r="H550" i="7"/>
  <c r="H180" i="7"/>
  <c r="H536" i="7" s="1"/>
  <c r="E198" i="7"/>
  <c r="I326" i="7"/>
  <c r="E407" i="7"/>
  <c r="F458" i="7"/>
  <c r="J511" i="7"/>
  <c r="J515" i="7" s="1"/>
  <c r="J46" i="7" s="1"/>
  <c r="F523" i="7"/>
  <c r="F47" i="7" s="1"/>
  <c r="E583" i="7"/>
  <c r="G39" i="8"/>
  <c r="H148" i="8"/>
  <c r="G159" i="8"/>
  <c r="J172" i="8"/>
  <c r="E87" i="9"/>
  <c r="F238" i="9"/>
  <c r="J358" i="10"/>
  <c r="J49" i="10" s="1"/>
  <c r="E707" i="11"/>
  <c r="E475" i="11"/>
  <c r="F37" i="12"/>
  <c r="H72" i="1" s="1"/>
  <c r="G673" i="12"/>
  <c r="F658" i="12"/>
  <c r="H618" i="12"/>
  <c r="H52" i="12" s="1"/>
  <c r="H276" i="1" s="1"/>
  <c r="J636" i="12"/>
  <c r="J54" i="12" s="1"/>
  <c r="G287" i="2"/>
  <c r="E100" i="5"/>
  <c r="G165" i="5"/>
  <c r="G160" i="5"/>
  <c r="J170" i="5"/>
  <c r="J178" i="5"/>
  <c r="J190" i="5"/>
  <c r="I369" i="6"/>
  <c r="H217" i="6"/>
  <c r="H355" i="6" s="1"/>
  <c r="H289" i="6"/>
  <c r="H356" i="6" s="1"/>
  <c r="I341" i="6"/>
  <c r="H363" i="6"/>
  <c r="G373" i="6"/>
  <c r="E59" i="7"/>
  <c r="G86" i="1" s="1"/>
  <c r="F96" i="7"/>
  <c r="I180" i="7"/>
  <c r="I536" i="7" s="1"/>
  <c r="E571" i="7"/>
  <c r="G507" i="7"/>
  <c r="G45" i="7" s="1"/>
  <c r="G515" i="7"/>
  <c r="G46" i="7" s="1"/>
  <c r="F583" i="7"/>
  <c r="F82" i="8"/>
  <c r="F150" i="8"/>
  <c r="F161" i="8"/>
  <c r="F173" i="8"/>
  <c r="H47" i="9"/>
  <c r="H27" i="9"/>
  <c r="J69" i="1" s="1"/>
  <c r="J228" i="9"/>
  <c r="F87" i="9"/>
  <c r="H243" i="9"/>
  <c r="H397" i="10"/>
  <c r="G383" i="11"/>
  <c r="G618" i="12"/>
  <c r="G52" i="12" s="1"/>
  <c r="J203" i="13"/>
  <c r="E444" i="13"/>
  <c r="E44" i="13" s="1"/>
  <c r="E472" i="13"/>
  <c r="E25" i="6"/>
  <c r="G66" i="1" s="1"/>
  <c r="G372" i="6"/>
  <c r="I351" i="6"/>
  <c r="I39" i="6" s="1"/>
  <c r="I375" i="6"/>
  <c r="E393" i="6"/>
  <c r="F59" i="7"/>
  <c r="H86" i="1" s="1"/>
  <c r="G96" i="7"/>
  <c r="I169" i="7"/>
  <c r="I181" i="7" s="1"/>
  <c r="F507" i="7"/>
  <c r="F45" i="7" s="1"/>
  <c r="H151" i="8"/>
  <c r="G150" i="8"/>
  <c r="E162" i="8"/>
  <c r="J176" i="8"/>
  <c r="G165" i="10"/>
  <c r="I692" i="11"/>
  <c r="I49" i="11" s="1"/>
  <c r="E401" i="11"/>
  <c r="I449" i="14"/>
  <c r="I467" i="14" s="1"/>
  <c r="I521" i="14"/>
  <c r="G522" i="14"/>
  <c r="G43" i="14" s="1"/>
  <c r="J363" i="6"/>
  <c r="I151" i="8"/>
  <c r="F254" i="9"/>
  <c r="J232" i="9"/>
  <c r="E254" i="9"/>
  <c r="I232" i="9"/>
  <c r="J248" i="9"/>
  <c r="H227" i="9"/>
  <c r="J264" i="9"/>
  <c r="G243" i="9"/>
  <c r="G259" i="9"/>
  <c r="I186" i="3"/>
  <c r="E38" i="5"/>
  <c r="I174" i="5"/>
  <c r="I182" i="5"/>
  <c r="F197" i="5"/>
  <c r="F408" i="6"/>
  <c r="I378" i="6"/>
  <c r="G401" i="6"/>
  <c r="H59" i="7"/>
  <c r="J86" i="1" s="1"/>
  <c r="H523" i="7"/>
  <c r="H47" i="7" s="1"/>
  <c r="I271" i="1" s="1"/>
  <c r="J326" i="7"/>
  <c r="H391" i="7"/>
  <c r="H39" i="8"/>
  <c r="J151" i="8"/>
  <c r="H154" i="8"/>
  <c r="H166" i="8"/>
  <c r="F182" i="8"/>
  <c r="H199" i="9"/>
  <c r="H36" i="9" s="1"/>
  <c r="G273" i="1" s="1"/>
  <c r="H222" i="9"/>
  <c r="J145" i="9"/>
  <c r="J152" i="9" s="1"/>
  <c r="H259" i="9"/>
  <c r="H86" i="10"/>
  <c r="H99" i="10" s="1"/>
  <c r="H366" i="10"/>
  <c r="H370" i="10" s="1"/>
  <c r="H51" i="10" s="1"/>
  <c r="I274" i="1" s="1"/>
  <c r="G41" i="10"/>
  <c r="F391" i="10"/>
  <c r="G421" i="10"/>
  <c r="I406" i="10"/>
  <c r="E227" i="10"/>
  <c r="I286" i="10"/>
  <c r="I357" i="10"/>
  <c r="E33" i="11"/>
  <c r="G71" i="1" s="1"/>
  <c r="G203" i="11"/>
  <c r="I368" i="11"/>
  <c r="I670" i="11"/>
  <c r="H673" i="11"/>
  <c r="H612" i="11"/>
  <c r="H629" i="11" s="1"/>
  <c r="E347" i="12"/>
  <c r="G627" i="12"/>
  <c r="G53" i="12" s="1"/>
  <c r="G636" i="12"/>
  <c r="G54" i="12" s="1"/>
  <c r="F642" i="12"/>
  <c r="J30" i="14"/>
  <c r="L74" i="1" s="1"/>
  <c r="F33" i="14"/>
  <c r="H687" i="12"/>
  <c r="I433" i="13"/>
  <c r="I175" i="13"/>
  <c r="I181" i="13" s="1"/>
  <c r="H458" i="13"/>
  <c r="H46" i="13" s="1"/>
  <c r="J277" i="1" s="1"/>
  <c r="J314" i="14"/>
  <c r="J327" i="14" s="1"/>
  <c r="J519" i="14"/>
  <c r="G264" i="2"/>
  <c r="G39" i="2" s="1"/>
  <c r="G83" i="5"/>
  <c r="G157" i="5"/>
  <c r="E167" i="5"/>
  <c r="E175" i="5"/>
  <c r="H185" i="5"/>
  <c r="H136" i="6"/>
  <c r="H149" i="6" s="1"/>
  <c r="E397" i="6"/>
  <c r="E363" i="6"/>
  <c r="H385" i="6"/>
  <c r="I406" i="6"/>
  <c r="F550" i="7"/>
  <c r="J596" i="7"/>
  <c r="E270" i="7"/>
  <c r="G326" i="7"/>
  <c r="F326" i="7"/>
  <c r="J156" i="8"/>
  <c r="F169" i="8"/>
  <c r="E47" i="9"/>
  <c r="I212" i="9"/>
  <c r="I39" i="9" s="1"/>
  <c r="H217" i="9"/>
  <c r="H40" i="9" s="1"/>
  <c r="K273" i="1" s="1"/>
  <c r="I264" i="9"/>
  <c r="G227" i="9"/>
  <c r="H676" i="11"/>
  <c r="H102" i="11"/>
  <c r="H120" i="11" s="1"/>
  <c r="J496" i="11"/>
  <c r="G43" i="12"/>
  <c r="J34" i="13"/>
  <c r="I465" i="13"/>
  <c r="I47" i="13" s="1"/>
  <c r="F30" i="14"/>
  <c r="H74" i="1" s="1"/>
  <c r="H526" i="14"/>
  <c r="H232" i="14"/>
  <c r="H246" i="14" s="1"/>
  <c r="F227" i="10"/>
  <c r="F364" i="10"/>
  <c r="F50" i="10" s="1"/>
  <c r="E80" i="11"/>
  <c r="G90" i="1" s="1"/>
  <c r="J748" i="11"/>
  <c r="H80" i="11"/>
  <c r="J90" i="1" s="1"/>
  <c r="C15" i="18" s="1"/>
  <c r="E719" i="11"/>
  <c r="I549" i="11"/>
  <c r="I561" i="11" s="1"/>
  <c r="G674" i="11"/>
  <c r="G47" i="11" s="1"/>
  <c r="F692" i="11"/>
  <c r="F49" i="11" s="1"/>
  <c r="F40" i="12"/>
  <c r="E489" i="12"/>
  <c r="F609" i="12"/>
  <c r="F51" i="12" s="1"/>
  <c r="E61" i="13"/>
  <c r="G92" i="1" s="1"/>
  <c r="I61" i="13"/>
  <c r="K92" i="1" s="1"/>
  <c r="H511" i="13"/>
  <c r="J31" i="13"/>
  <c r="L73" i="1" s="1"/>
  <c r="J451" i="13"/>
  <c r="J45" i="13" s="1"/>
  <c r="J135" i="13"/>
  <c r="J246" i="13"/>
  <c r="F505" i="13"/>
  <c r="J344" i="13"/>
  <c r="G444" i="13"/>
  <c r="G44" i="13" s="1"/>
  <c r="I567" i="14"/>
  <c r="E246" i="14"/>
  <c r="F327" i="14"/>
  <c r="H385" i="14"/>
  <c r="H395" i="14" s="1"/>
  <c r="E522" i="14"/>
  <c r="E43" i="14" s="1"/>
  <c r="H520" i="14"/>
  <c r="I524" i="14"/>
  <c r="I530" i="14" s="1"/>
  <c r="I44" i="14" s="1"/>
  <c r="J567" i="14"/>
  <c r="F480" i="15"/>
  <c r="E466" i="15"/>
  <c r="E46" i="15" s="1"/>
  <c r="I384" i="10"/>
  <c r="I53" i="10" s="1"/>
  <c r="H391" i="10"/>
  <c r="J549" i="11"/>
  <c r="J561" i="11" s="1"/>
  <c r="G692" i="11"/>
  <c r="G49" i="11" s="1"/>
  <c r="E654" i="12"/>
  <c r="E189" i="12"/>
  <c r="E268" i="12"/>
  <c r="I338" i="12"/>
  <c r="I347" i="12" s="1"/>
  <c r="G415" i="12"/>
  <c r="H82" i="13"/>
  <c r="H26" i="13" s="1"/>
  <c r="I91" i="13"/>
  <c r="I111" i="13" s="1"/>
  <c r="H562" i="14"/>
  <c r="J118" i="14"/>
  <c r="J575" i="14"/>
  <c r="J268" i="14"/>
  <c r="F522" i="14"/>
  <c r="F43" i="14" s="1"/>
  <c r="F562" i="14"/>
  <c r="G332" i="15"/>
  <c r="G370" i="10"/>
  <c r="G51" i="10" s="1"/>
  <c r="F701" i="11"/>
  <c r="F50" i="11" s="1"/>
  <c r="J465" i="13"/>
  <c r="J47" i="13" s="1"/>
  <c r="E518" i="13"/>
  <c r="I458" i="13"/>
  <c r="I46" i="13" s="1"/>
  <c r="I562" i="14"/>
  <c r="G246" i="14"/>
  <c r="G538" i="14"/>
  <c r="G45" i="14" s="1"/>
  <c r="E546" i="14"/>
  <c r="E46" i="14" s="1"/>
  <c r="J487" i="15"/>
  <c r="H497" i="15"/>
  <c r="H480" i="15"/>
  <c r="J149" i="15"/>
  <c r="J158" i="15" s="1"/>
  <c r="F158" i="15"/>
  <c r="E452" i="15"/>
  <c r="E44" i="15" s="1"/>
  <c r="G87" i="9"/>
  <c r="I225" i="1" s="1"/>
  <c r="D57" i="20" s="1"/>
  <c r="G207" i="9"/>
  <c r="G38" i="9" s="1"/>
  <c r="J64" i="10"/>
  <c r="I64" i="10"/>
  <c r="F38" i="10"/>
  <c r="H70" i="1" s="1"/>
  <c r="F165" i="10"/>
  <c r="I218" i="10"/>
  <c r="I227" i="10" s="1"/>
  <c r="E364" i="10"/>
  <c r="E50" i="10" s="1"/>
  <c r="H119" i="11"/>
  <c r="H703" i="11" s="1"/>
  <c r="F383" i="11"/>
  <c r="G683" i="11"/>
  <c r="G48" i="11" s="1"/>
  <c r="G701" i="11"/>
  <c r="G50" i="11" s="1"/>
  <c r="G719" i="11"/>
  <c r="G654" i="12"/>
  <c r="I546" i="12"/>
  <c r="I553" i="12" s="1"/>
  <c r="F618" i="12"/>
  <c r="F52" i="12" s="1"/>
  <c r="H61" i="13"/>
  <c r="J92" i="1" s="1"/>
  <c r="C17" i="18" s="1"/>
  <c r="F181" i="13"/>
  <c r="E478" i="13"/>
  <c r="F546" i="14"/>
  <c r="F46" i="14" s="1"/>
  <c r="I75" i="15"/>
  <c r="H488" i="15"/>
  <c r="I480" i="15"/>
  <c r="H517" i="15"/>
  <c r="G158" i="15"/>
  <c r="H225" i="15"/>
  <c r="H238" i="15" s="1"/>
  <c r="F452" i="15"/>
  <c r="F44" i="15" s="1"/>
  <c r="H461" i="15"/>
  <c r="H466" i="15" s="1"/>
  <c r="H46" i="15" s="1"/>
  <c r="J279" i="1" s="1"/>
  <c r="E212" i="9"/>
  <c r="E39" i="9" s="1"/>
  <c r="E99" i="10"/>
  <c r="G227" i="1" s="1"/>
  <c r="J384" i="10"/>
  <c r="J53" i="10" s="1"/>
  <c r="F710" i="11"/>
  <c r="F51" i="11" s="1"/>
  <c r="J690" i="11"/>
  <c r="H654" i="12"/>
  <c r="J37" i="12"/>
  <c r="L72" i="1" s="1"/>
  <c r="I488" i="12"/>
  <c r="I643" i="12" s="1"/>
  <c r="H546" i="12"/>
  <c r="H553" i="12" s="1"/>
  <c r="G31" i="13"/>
  <c r="I73" i="1" s="1"/>
  <c r="E405" i="13"/>
  <c r="E451" i="13"/>
  <c r="E45" i="13" s="1"/>
  <c r="G580" i="14"/>
  <c r="F395" i="14"/>
  <c r="J484" i="15"/>
  <c r="J480" i="15"/>
  <c r="H149" i="15"/>
  <c r="H158" i="15" s="1"/>
  <c r="J347" i="15"/>
  <c r="F445" i="15"/>
  <c r="F43" i="15" s="1"/>
  <c r="E459" i="15"/>
  <c r="E45" i="15" s="1"/>
  <c r="E266" i="9"/>
  <c r="F212" i="9"/>
  <c r="F39" i="9" s="1"/>
  <c r="F99" i="10"/>
  <c r="E121" i="10"/>
  <c r="E165" i="10"/>
  <c r="F358" i="10"/>
  <c r="F49" i="10" s="1"/>
  <c r="F377" i="10"/>
  <c r="F52" i="10" s="1"/>
  <c r="E134" i="11"/>
  <c r="I179" i="11"/>
  <c r="K6" i="1" s="1"/>
  <c r="I460" i="11"/>
  <c r="I475" i="11" s="1"/>
  <c r="F674" i="11"/>
  <c r="F47" i="11" s="1"/>
  <c r="F683" i="11"/>
  <c r="F48" i="11" s="1"/>
  <c r="E692" i="11"/>
  <c r="E49" i="11" s="1"/>
  <c r="I654" i="12"/>
  <c r="H259" i="12"/>
  <c r="H268" i="12" s="1"/>
  <c r="E435" i="12"/>
  <c r="J444" i="13"/>
  <c r="J44" i="13" s="1"/>
  <c r="F111" i="13"/>
  <c r="J273" i="13"/>
  <c r="G395" i="14"/>
  <c r="F31" i="15"/>
  <c r="H75" i="1" s="1"/>
  <c r="G473" i="15"/>
  <c r="G47" i="15" s="1"/>
  <c r="J180" i="15"/>
  <c r="J313" i="15"/>
  <c r="J332" i="15" s="1"/>
  <c r="G445" i="15"/>
  <c r="G43" i="15" s="1"/>
  <c r="E24" i="15"/>
  <c r="E28" i="12"/>
  <c r="E22" i="14"/>
  <c r="E24" i="13"/>
  <c r="E24" i="11"/>
  <c r="E32" i="10"/>
  <c r="E23" i="9"/>
  <c r="E19" i="6"/>
  <c r="E23" i="8"/>
  <c r="E24" i="7"/>
  <c r="E21" i="3"/>
  <c r="G282" i="1"/>
  <c r="G431" i="1"/>
  <c r="E23" i="2"/>
  <c r="E22" i="5"/>
  <c r="E19" i="4"/>
  <c r="G98" i="1"/>
  <c r="G201" i="1"/>
  <c r="G136" i="1"/>
  <c r="G117" i="1"/>
  <c r="G79" i="1"/>
  <c r="G61" i="1"/>
  <c r="H25" i="4"/>
  <c r="H26" i="4" s="1"/>
  <c r="J121" i="1" s="1"/>
  <c r="C7" i="19" s="1"/>
  <c r="J212" i="1"/>
  <c r="F44" i="20" s="1"/>
  <c r="J23" i="2"/>
  <c r="J287" i="1"/>
  <c r="J13" i="1" s="1"/>
  <c r="H294" i="2"/>
  <c r="H70" i="2"/>
  <c r="H77" i="2" s="1"/>
  <c r="H295" i="2"/>
  <c r="J300" i="2"/>
  <c r="F306" i="2"/>
  <c r="H311" i="2"/>
  <c r="J316" i="2"/>
  <c r="F322" i="2"/>
  <c r="H327" i="2"/>
  <c r="E156" i="3"/>
  <c r="I166" i="3"/>
  <c r="G177" i="3"/>
  <c r="F188" i="3"/>
  <c r="H35" i="4"/>
  <c r="I25" i="1"/>
  <c r="G30" i="1"/>
  <c r="J31" i="1"/>
  <c r="G33" i="1"/>
  <c r="J34" i="1"/>
  <c r="G36" i="1"/>
  <c r="K43" i="1"/>
  <c r="L136" i="1"/>
  <c r="L283" i="1"/>
  <c r="J286" i="1"/>
  <c r="H289" i="1"/>
  <c r="G292" i="1"/>
  <c r="L295" i="1"/>
  <c r="K299" i="1"/>
  <c r="K302" i="1"/>
  <c r="J306" i="1"/>
  <c r="I310" i="1"/>
  <c r="J314" i="1"/>
  <c r="L319" i="1"/>
  <c r="H325" i="1"/>
  <c r="E28" i="2"/>
  <c r="G62" i="1" s="1"/>
  <c r="E43" i="2"/>
  <c r="I294" i="2"/>
  <c r="H275" i="2"/>
  <c r="H41" i="2" s="1"/>
  <c r="J266" i="1" s="1"/>
  <c r="G291" i="2"/>
  <c r="I296" i="2"/>
  <c r="E302" i="2"/>
  <c r="G307" i="2"/>
  <c r="I312" i="2"/>
  <c r="E318" i="2"/>
  <c r="G323" i="2"/>
  <c r="I328" i="2"/>
  <c r="I155" i="3"/>
  <c r="I194" i="3"/>
  <c r="E37" i="3"/>
  <c r="G157" i="3"/>
  <c r="E168" i="3"/>
  <c r="I178" i="3"/>
  <c r="J189" i="3"/>
  <c r="H331" i="6"/>
  <c r="H202" i="6"/>
  <c r="H218" i="6" s="1"/>
  <c r="J343" i="6"/>
  <c r="J202" i="6"/>
  <c r="J218" i="6" s="1"/>
  <c r="K25" i="1"/>
  <c r="H27" i="1"/>
  <c r="K28" i="1"/>
  <c r="H30" i="1"/>
  <c r="K31" i="1"/>
  <c r="H33" i="1"/>
  <c r="K34" i="1"/>
  <c r="I36" i="1"/>
  <c r="L43" i="1"/>
  <c r="J148" i="1"/>
  <c r="L201" i="1"/>
  <c r="J4" i="20" s="1"/>
  <c r="J20" i="20" s="1"/>
  <c r="H211" i="1"/>
  <c r="G284" i="1"/>
  <c r="G11" i="1" s="1"/>
  <c r="K286" i="1"/>
  <c r="I289" i="1"/>
  <c r="G293" i="1"/>
  <c r="G296" i="1"/>
  <c r="L299" i="1"/>
  <c r="K303" i="1"/>
  <c r="K306" i="1"/>
  <c r="J310" i="1"/>
  <c r="K315" i="1"/>
  <c r="G321" i="1"/>
  <c r="I326" i="1"/>
  <c r="K380" i="1"/>
  <c r="K403" i="1"/>
  <c r="J403" i="1"/>
  <c r="I403" i="1"/>
  <c r="J294" i="2"/>
  <c r="J333" i="2"/>
  <c r="J136" i="2"/>
  <c r="J152" i="2" s="1"/>
  <c r="I259" i="2"/>
  <c r="I38" i="2" s="1"/>
  <c r="H266" i="2"/>
  <c r="H269" i="2" s="1"/>
  <c r="H40" i="2" s="1"/>
  <c r="I266" i="1" s="1"/>
  <c r="I275" i="2"/>
  <c r="I41" i="2" s="1"/>
  <c r="J287" i="2"/>
  <c r="H291" i="2"/>
  <c r="J296" i="2"/>
  <c r="F302" i="2"/>
  <c r="H307" i="2"/>
  <c r="J312" i="2"/>
  <c r="F318" i="2"/>
  <c r="H323" i="2"/>
  <c r="H63" i="3"/>
  <c r="H76" i="3" s="1"/>
  <c r="J155" i="3"/>
  <c r="F37" i="3"/>
  <c r="I158" i="3"/>
  <c r="G169" i="3"/>
  <c r="E180" i="3"/>
  <c r="G191" i="3"/>
  <c r="E35" i="4"/>
  <c r="I33" i="1"/>
  <c r="G35" i="1"/>
  <c r="J36" i="1"/>
  <c r="G38" i="1"/>
  <c r="I208" i="1"/>
  <c r="D40" i="20" s="1"/>
  <c r="G268" i="1"/>
  <c r="L268" i="1" s="1"/>
  <c r="L272" i="1"/>
  <c r="H284" i="1"/>
  <c r="H11" i="1" s="1"/>
  <c r="L286" i="1"/>
  <c r="J289" i="1"/>
  <c r="H293" i="1"/>
  <c r="G297" i="1"/>
  <c r="G300" i="1"/>
  <c r="L303" i="1"/>
  <c r="K307" i="1"/>
  <c r="K310" i="1"/>
  <c r="L315" i="1"/>
  <c r="H321" i="1"/>
  <c r="J326" i="1"/>
  <c r="L380" i="1"/>
  <c r="J380" i="1"/>
  <c r="I380" i="1"/>
  <c r="H380" i="1"/>
  <c r="E34" i="2"/>
  <c r="G119" i="1" s="1"/>
  <c r="F28" i="2"/>
  <c r="H62" i="1" s="1"/>
  <c r="L292" i="1"/>
  <c r="J291" i="1"/>
  <c r="H290" i="1"/>
  <c r="L288" i="1"/>
  <c r="H286" i="1"/>
  <c r="L284" i="1"/>
  <c r="L11" i="1" s="1"/>
  <c r="J283" i="1"/>
  <c r="I287" i="1"/>
  <c r="I13" i="1" s="1"/>
  <c r="G286" i="1"/>
  <c r="K284" i="1"/>
  <c r="K11" i="1" s="1"/>
  <c r="I283" i="1"/>
  <c r="H36" i="1"/>
  <c r="L34" i="1"/>
  <c r="J33" i="1"/>
  <c r="H32" i="1"/>
  <c r="L30" i="1"/>
  <c r="J29" i="1"/>
  <c r="H28" i="1"/>
  <c r="L26" i="1"/>
  <c r="I300" i="1"/>
  <c r="G299" i="1"/>
  <c r="K297" i="1"/>
  <c r="I296" i="1"/>
  <c r="G295" i="1"/>
  <c r="K293" i="1"/>
  <c r="I292" i="1"/>
  <c r="G291" i="1"/>
  <c r="K289" i="1"/>
  <c r="I288" i="1"/>
  <c r="I14" i="1" s="1"/>
  <c r="G287" i="1"/>
  <c r="G13" i="1" s="1"/>
  <c r="K285" i="1"/>
  <c r="K12" i="1" s="1"/>
  <c r="I284" i="1"/>
  <c r="I11" i="1" s="1"/>
  <c r="L306" i="1"/>
  <c r="J305" i="1"/>
  <c r="H304" i="1"/>
  <c r="L302" i="1"/>
  <c r="J301" i="1"/>
  <c r="H300" i="1"/>
  <c r="L298" i="1"/>
  <c r="J297" i="1"/>
  <c r="H296" i="1"/>
  <c r="L294" i="1"/>
  <c r="J293" i="1"/>
  <c r="H292" i="1"/>
  <c r="L290" i="1"/>
  <c r="K326" i="1"/>
  <c r="I325" i="1"/>
  <c r="G324" i="1"/>
  <c r="K322" i="1"/>
  <c r="I321" i="1"/>
  <c r="G320" i="1"/>
  <c r="K318" i="1"/>
  <c r="I317" i="1"/>
  <c r="G316" i="1"/>
  <c r="K314" i="1"/>
  <c r="I313" i="1"/>
  <c r="G312" i="1"/>
  <c r="J332" i="2"/>
  <c r="H331" i="2"/>
  <c r="F330" i="2"/>
  <c r="H262" i="2"/>
  <c r="H264" i="2" s="1"/>
  <c r="H39" i="2" s="1"/>
  <c r="H266" i="1" s="1"/>
  <c r="H136" i="2"/>
  <c r="H152" i="2" s="1"/>
  <c r="J275" i="2"/>
  <c r="J41" i="2" s="1"/>
  <c r="I292" i="2"/>
  <c r="E298" i="2"/>
  <c r="G303" i="2"/>
  <c r="I308" i="2"/>
  <c r="E314" i="2"/>
  <c r="G319" i="2"/>
  <c r="I324" i="2"/>
  <c r="E330" i="2"/>
  <c r="I63" i="3"/>
  <c r="I76" i="3" s="1"/>
  <c r="I152" i="3"/>
  <c r="I127" i="3"/>
  <c r="I128" i="3" s="1"/>
  <c r="I32" i="3" s="1"/>
  <c r="I37" i="3" s="1"/>
  <c r="H139" i="3"/>
  <c r="H140" i="3" s="1"/>
  <c r="H35" i="3" s="1"/>
  <c r="J267" i="1" s="1"/>
  <c r="H156" i="3"/>
  <c r="E160" i="3"/>
  <c r="I170" i="3"/>
  <c r="G181" i="3"/>
  <c r="J192" i="3"/>
  <c r="I154" i="4"/>
  <c r="I134" i="4"/>
  <c r="I135" i="4" s="1"/>
  <c r="I32" i="4" s="1"/>
  <c r="F35" i="4"/>
  <c r="F45" i="5"/>
  <c r="H102" i="1"/>
  <c r="H47" i="1" s="1"/>
  <c r="J24" i="15"/>
  <c r="J24" i="13"/>
  <c r="J22" i="14"/>
  <c r="J28" i="12"/>
  <c r="J24" i="11"/>
  <c r="J32" i="10"/>
  <c r="J23" i="9"/>
  <c r="J24" i="7"/>
  <c r="J23" i="8"/>
  <c r="J22" i="5"/>
  <c r="J19" i="6"/>
  <c r="J19" i="4"/>
  <c r="J21" i="3"/>
  <c r="H24" i="15"/>
  <c r="H24" i="13"/>
  <c r="H28" i="12"/>
  <c r="H22" i="14"/>
  <c r="H24" i="11"/>
  <c r="H23" i="8"/>
  <c r="H32" i="10"/>
  <c r="H24" i="7"/>
  <c r="H22" i="5"/>
  <c r="H23" i="9"/>
  <c r="H19" i="6"/>
  <c r="J431" i="1"/>
  <c r="H23" i="2"/>
  <c r="H19" i="4"/>
  <c r="H21" i="3"/>
  <c r="H38" i="1"/>
  <c r="J61" i="1"/>
  <c r="J282" i="1"/>
  <c r="G285" i="1"/>
  <c r="G12" i="1" s="1"/>
  <c r="K287" i="1"/>
  <c r="K13" i="1" s="1"/>
  <c r="I290" i="1"/>
  <c r="I293" i="1"/>
  <c r="H297" i="1"/>
  <c r="G301" i="1"/>
  <c r="G304" i="1"/>
  <c r="L307" i="1"/>
  <c r="K311" i="1"/>
  <c r="G317" i="1"/>
  <c r="I322" i="1"/>
  <c r="K327" i="1"/>
  <c r="J292" i="2"/>
  <c r="F298" i="2"/>
  <c r="H303" i="2"/>
  <c r="J308" i="2"/>
  <c r="F314" i="2"/>
  <c r="H319" i="2"/>
  <c r="J324" i="2"/>
  <c r="G331" i="2"/>
  <c r="J152" i="3"/>
  <c r="I156" i="3"/>
  <c r="G161" i="3"/>
  <c r="E172" i="3"/>
  <c r="I182" i="3"/>
  <c r="G194" i="3"/>
  <c r="G35" i="4"/>
  <c r="F24" i="15"/>
  <c r="F22" i="14"/>
  <c r="F24" i="13"/>
  <c r="F24" i="11"/>
  <c r="F28" i="12"/>
  <c r="F23" i="9"/>
  <c r="F32" i="10"/>
  <c r="F24" i="7"/>
  <c r="F19" i="4"/>
  <c r="F23" i="8"/>
  <c r="F22" i="5"/>
  <c r="F19" i="6"/>
  <c r="H282" i="1"/>
  <c r="H431" i="1"/>
  <c r="H201" i="1"/>
  <c r="H117" i="1"/>
  <c r="H98" i="1"/>
  <c r="H79" i="1"/>
  <c r="H61" i="1"/>
  <c r="F23" i="2"/>
  <c r="K30" i="1"/>
  <c r="I32" i="1"/>
  <c r="L33" i="1"/>
  <c r="I35" i="1"/>
  <c r="L36" i="1"/>
  <c r="I38" i="1"/>
  <c r="J79" i="1"/>
  <c r="J117" i="1"/>
  <c r="H285" i="1"/>
  <c r="H12" i="1" s="1"/>
  <c r="L287" i="1"/>
  <c r="L13" i="1" s="1"/>
  <c r="J290" i="1"/>
  <c r="I294" i="1"/>
  <c r="I297" i="1"/>
  <c r="H301" i="1"/>
  <c r="G305" i="1"/>
  <c r="G308" i="1"/>
  <c r="L311" i="1"/>
  <c r="H317" i="1"/>
  <c r="J322" i="1"/>
  <c r="L327" i="1"/>
  <c r="H28" i="2"/>
  <c r="J62" i="1" s="1"/>
  <c r="I281" i="2"/>
  <c r="I42" i="2" s="1"/>
  <c r="J327" i="1"/>
  <c r="F152" i="2"/>
  <c r="H213" i="2"/>
  <c r="H221" i="2" s="1"/>
  <c r="H258" i="2"/>
  <c r="H259" i="2" s="1"/>
  <c r="H38" i="2" s="1"/>
  <c r="J213" i="2"/>
  <c r="J221" i="2" s="1"/>
  <c r="F33" i="2"/>
  <c r="H210" i="1"/>
  <c r="E294" i="2"/>
  <c r="G299" i="2"/>
  <c r="I304" i="2"/>
  <c r="E310" i="2"/>
  <c r="G315" i="2"/>
  <c r="I320" i="2"/>
  <c r="E326" i="2"/>
  <c r="I332" i="2"/>
  <c r="J156" i="3"/>
  <c r="G37" i="3"/>
  <c r="E152" i="3"/>
  <c r="I162" i="3"/>
  <c r="G173" i="3"/>
  <c r="E184" i="3"/>
  <c r="I342" i="6"/>
  <c r="I136" i="6"/>
  <c r="I149" i="6" s="1"/>
  <c r="H29" i="6"/>
  <c r="J215" i="1"/>
  <c r="F47" i="20" s="1"/>
  <c r="L267" i="1"/>
  <c r="I26" i="1"/>
  <c r="L27" i="1"/>
  <c r="I29" i="1"/>
  <c r="G31" i="1"/>
  <c r="J32" i="1"/>
  <c r="G34" i="1"/>
  <c r="J35" i="1"/>
  <c r="J38" i="1"/>
  <c r="G43" i="1"/>
  <c r="L61" i="1"/>
  <c r="H136" i="1"/>
  <c r="L282" i="1"/>
  <c r="I285" i="1"/>
  <c r="I12" i="1" s="1"/>
  <c r="G288" i="1"/>
  <c r="G14" i="1" s="1"/>
  <c r="K290" i="1"/>
  <c r="J294" i="1"/>
  <c r="I298" i="1"/>
  <c r="I301" i="1"/>
  <c r="H305" i="1"/>
  <c r="G309" i="1"/>
  <c r="G313" i="1"/>
  <c r="I318" i="1"/>
  <c r="K323" i="1"/>
  <c r="G331" i="1"/>
  <c r="K391" i="1"/>
  <c r="J391" i="1"/>
  <c r="I391" i="1"/>
  <c r="I28" i="2"/>
  <c r="K62" i="1" s="1"/>
  <c r="J281" i="2"/>
  <c r="J42" i="2" s="1"/>
  <c r="F294" i="2"/>
  <c r="H299" i="2"/>
  <c r="J304" i="2"/>
  <c r="F310" i="2"/>
  <c r="H315" i="2"/>
  <c r="J320" i="2"/>
  <c r="F326" i="2"/>
  <c r="G153" i="3"/>
  <c r="E164" i="3"/>
  <c r="I174" i="3"/>
  <c r="G185" i="3"/>
  <c r="I344" i="6"/>
  <c r="I345" i="6" s="1"/>
  <c r="I38" i="6" s="1"/>
  <c r="I276" i="6"/>
  <c r="J37" i="7"/>
  <c r="L220" i="1"/>
  <c r="J52" i="20" s="1"/>
  <c r="G28" i="1"/>
  <c r="K29" i="1"/>
  <c r="H31" i="1"/>
  <c r="K32" i="1"/>
  <c r="H34" i="1"/>
  <c r="K35" i="1"/>
  <c r="K38" i="1"/>
  <c r="I43" i="1"/>
  <c r="L79" i="1"/>
  <c r="L117" i="1"/>
  <c r="K216" i="1"/>
  <c r="H48" i="20" s="1"/>
  <c r="G283" i="1"/>
  <c r="J285" i="1"/>
  <c r="J12" i="1" s="1"/>
  <c r="H288" i="1"/>
  <c r="H14" i="1" s="1"/>
  <c r="K291" i="1"/>
  <c r="K294" i="1"/>
  <c r="J298" i="1"/>
  <c r="I302" i="1"/>
  <c r="I305" i="1"/>
  <c r="H309" i="1"/>
  <c r="J318" i="1"/>
  <c r="L323" i="1"/>
  <c r="H331" i="1"/>
  <c r="L431" i="1"/>
  <c r="L285" i="1"/>
  <c r="L12" i="1" s="1"/>
  <c r="J70" i="2"/>
  <c r="J77" i="2" s="1"/>
  <c r="J261" i="2"/>
  <c r="J264" i="2" s="1"/>
  <c r="J39" i="2" s="1"/>
  <c r="G281" i="2"/>
  <c r="G42" i="2" s="1"/>
  <c r="G43" i="2" s="1"/>
  <c r="G295" i="2"/>
  <c r="I300" i="2"/>
  <c r="E306" i="2"/>
  <c r="G311" i="2"/>
  <c r="I316" i="2"/>
  <c r="E322" i="2"/>
  <c r="G327" i="2"/>
  <c r="F21" i="3"/>
  <c r="I154" i="3"/>
  <c r="G165" i="3"/>
  <c r="E176" i="3"/>
  <c r="F152" i="3"/>
  <c r="H153" i="3"/>
  <c r="J154" i="3"/>
  <c r="F156" i="3"/>
  <c r="H157" i="3"/>
  <c r="J158" i="3"/>
  <c r="F160" i="3"/>
  <c r="H161" i="3"/>
  <c r="J162" i="3"/>
  <c r="F164" i="3"/>
  <c r="H165" i="3"/>
  <c r="J166" i="3"/>
  <c r="F168" i="3"/>
  <c r="H169" i="3"/>
  <c r="J170" i="3"/>
  <c r="F172" i="3"/>
  <c r="H173" i="3"/>
  <c r="J174" i="3"/>
  <c r="F176" i="3"/>
  <c r="H177" i="3"/>
  <c r="J178" i="3"/>
  <c r="F180" i="3"/>
  <c r="H181" i="3"/>
  <c r="J182" i="3"/>
  <c r="F184" i="3"/>
  <c r="H185" i="3"/>
  <c r="J186" i="3"/>
  <c r="H188" i="3"/>
  <c r="E190" i="3"/>
  <c r="H191" i="3"/>
  <c r="E193" i="3"/>
  <c r="H194" i="3"/>
  <c r="J335" i="6"/>
  <c r="J339" i="6" s="1"/>
  <c r="J37" i="6" s="1"/>
  <c r="J369" i="6"/>
  <c r="J342" i="6"/>
  <c r="J136" i="6"/>
  <c r="J149" i="6" s="1"/>
  <c r="H81" i="7"/>
  <c r="H96" i="7" s="1"/>
  <c r="H509" i="7"/>
  <c r="J81" i="7"/>
  <c r="J96" i="7" s="1"/>
  <c r="J526" i="7"/>
  <c r="J532" i="7" s="1"/>
  <c r="J48" i="7" s="1"/>
  <c r="J558" i="7"/>
  <c r="I266" i="2"/>
  <c r="I269" i="2" s="1"/>
  <c r="I40" i="2" s="1"/>
  <c r="I291" i="2"/>
  <c r="E293" i="2"/>
  <c r="G294" i="2"/>
  <c r="I295" i="2"/>
  <c r="E297" i="2"/>
  <c r="G298" i="2"/>
  <c r="I299" i="2"/>
  <c r="E301" i="2"/>
  <c r="G302" i="2"/>
  <c r="I303" i="2"/>
  <c r="E305" i="2"/>
  <c r="G306" i="2"/>
  <c r="I307" i="2"/>
  <c r="E309" i="2"/>
  <c r="G310" i="2"/>
  <c r="I311" i="2"/>
  <c r="E313" i="2"/>
  <c r="G314" i="2"/>
  <c r="I315" i="2"/>
  <c r="E317" i="2"/>
  <c r="G318" i="2"/>
  <c r="I319" i="2"/>
  <c r="E321" i="2"/>
  <c r="G322" i="2"/>
  <c r="I323" i="2"/>
  <c r="E325" i="2"/>
  <c r="G326" i="2"/>
  <c r="I327" i="2"/>
  <c r="E329" i="2"/>
  <c r="G330" i="2"/>
  <c r="I331" i="2"/>
  <c r="E333" i="2"/>
  <c r="G152" i="3"/>
  <c r="I153" i="3"/>
  <c r="E155" i="3"/>
  <c r="G156" i="3"/>
  <c r="I157" i="3"/>
  <c r="E159" i="3"/>
  <c r="G160" i="3"/>
  <c r="I161" i="3"/>
  <c r="E163" i="3"/>
  <c r="G164" i="3"/>
  <c r="I165" i="3"/>
  <c r="E167" i="3"/>
  <c r="G168" i="3"/>
  <c r="I169" i="3"/>
  <c r="E171" i="3"/>
  <c r="G172" i="3"/>
  <c r="I173" i="3"/>
  <c r="E175" i="3"/>
  <c r="G176" i="3"/>
  <c r="I177" i="3"/>
  <c r="E179" i="3"/>
  <c r="G180" i="3"/>
  <c r="I181" i="3"/>
  <c r="E183" i="3"/>
  <c r="G184" i="3"/>
  <c r="I185" i="3"/>
  <c r="F187" i="3"/>
  <c r="I188" i="3"/>
  <c r="F190" i="3"/>
  <c r="I191" i="3"/>
  <c r="F193" i="3"/>
  <c r="G152" i="4"/>
  <c r="E155" i="4"/>
  <c r="I157" i="4"/>
  <c r="G160" i="4"/>
  <c r="E163" i="4"/>
  <c r="I165" i="4"/>
  <c r="G168" i="4"/>
  <c r="E171" i="4"/>
  <c r="I173" i="4"/>
  <c r="G176" i="4"/>
  <c r="E179" i="4"/>
  <c r="I181" i="4"/>
  <c r="H184" i="4"/>
  <c r="G188" i="4"/>
  <c r="F192" i="4"/>
  <c r="H371" i="6"/>
  <c r="H341" i="6"/>
  <c r="H345" i="6" s="1"/>
  <c r="H38" i="6" s="1"/>
  <c r="I270" i="1" s="1"/>
  <c r="H308" i="1"/>
  <c r="J309" i="1"/>
  <c r="L310" i="1"/>
  <c r="H312" i="1"/>
  <c r="J313" i="1"/>
  <c r="L314" i="1"/>
  <c r="H316" i="1"/>
  <c r="J317" i="1"/>
  <c r="L318" i="1"/>
  <c r="H320" i="1"/>
  <c r="J321" i="1"/>
  <c r="L322" i="1"/>
  <c r="H324" i="1"/>
  <c r="J325" i="1"/>
  <c r="L326" i="1"/>
  <c r="J331" i="1"/>
  <c r="I70" i="2"/>
  <c r="I77" i="2" s="1"/>
  <c r="J266" i="2"/>
  <c r="J269" i="2" s="1"/>
  <c r="J40" i="2" s="1"/>
  <c r="J291" i="2"/>
  <c r="F293" i="2"/>
  <c r="J295" i="2"/>
  <c r="F297" i="2"/>
  <c r="H298" i="2"/>
  <c r="J299" i="2"/>
  <c r="F301" i="2"/>
  <c r="H302" i="2"/>
  <c r="J303" i="2"/>
  <c r="F305" i="2"/>
  <c r="H306" i="2"/>
  <c r="J307" i="2"/>
  <c r="F309" i="2"/>
  <c r="H310" i="2"/>
  <c r="J311" i="2"/>
  <c r="F313" i="2"/>
  <c r="H314" i="2"/>
  <c r="J315" i="2"/>
  <c r="F317" i="2"/>
  <c r="H318" i="2"/>
  <c r="J319" i="2"/>
  <c r="F321" i="2"/>
  <c r="H322" i="2"/>
  <c r="J323" i="2"/>
  <c r="F325" i="2"/>
  <c r="H326" i="2"/>
  <c r="J327" i="2"/>
  <c r="F329" i="2"/>
  <c r="H330" i="2"/>
  <c r="J331" i="2"/>
  <c r="F333" i="2"/>
  <c r="I193" i="3"/>
  <c r="G192" i="3"/>
  <c r="E191" i="3"/>
  <c r="I189" i="3"/>
  <c r="G188" i="3"/>
  <c r="E187" i="3"/>
  <c r="H152" i="3"/>
  <c r="J153" i="3"/>
  <c r="F155" i="3"/>
  <c r="J157" i="3"/>
  <c r="F159" i="3"/>
  <c r="H160" i="3"/>
  <c r="J161" i="3"/>
  <c r="F163" i="3"/>
  <c r="H164" i="3"/>
  <c r="J165" i="3"/>
  <c r="F167" i="3"/>
  <c r="H168" i="3"/>
  <c r="J169" i="3"/>
  <c r="F171" i="3"/>
  <c r="H172" i="3"/>
  <c r="J173" i="3"/>
  <c r="F175" i="3"/>
  <c r="H176" i="3"/>
  <c r="J177" i="3"/>
  <c r="F179" i="3"/>
  <c r="H180" i="3"/>
  <c r="J181" i="3"/>
  <c r="F183" i="3"/>
  <c r="H184" i="3"/>
  <c r="J185" i="3"/>
  <c r="G187" i="3"/>
  <c r="J188" i="3"/>
  <c r="G190" i="3"/>
  <c r="J191" i="3"/>
  <c r="G193" i="3"/>
  <c r="J194" i="3"/>
  <c r="J151" i="4"/>
  <c r="J126" i="4"/>
  <c r="J127" i="4" s="1"/>
  <c r="J30" i="4" s="1"/>
  <c r="J35" i="4" s="1"/>
  <c r="J62" i="4"/>
  <c r="J72" i="4" s="1"/>
  <c r="I155" i="4"/>
  <c r="H152" i="4"/>
  <c r="F155" i="4"/>
  <c r="J157" i="4"/>
  <c r="H160" i="4"/>
  <c r="F163" i="4"/>
  <c r="J165" i="4"/>
  <c r="H168" i="4"/>
  <c r="F171" i="4"/>
  <c r="J173" i="4"/>
  <c r="H176" i="4"/>
  <c r="F179" i="4"/>
  <c r="J181" i="4"/>
  <c r="H185" i="4"/>
  <c r="H188" i="4"/>
  <c r="G192" i="4"/>
  <c r="H158" i="5"/>
  <c r="H138" i="5"/>
  <c r="H139" i="5" s="1"/>
  <c r="H35" i="5" s="1"/>
  <c r="I269" i="1" s="1"/>
  <c r="I157" i="5"/>
  <c r="H161" i="5"/>
  <c r="G168" i="5"/>
  <c r="F172" i="5"/>
  <c r="E176" i="5"/>
  <c r="E179" i="5"/>
  <c r="J182" i="5"/>
  <c r="J186" i="5"/>
  <c r="I84" i="6"/>
  <c r="J564" i="7"/>
  <c r="F589" i="7"/>
  <c r="E139" i="8"/>
  <c r="E140" i="8" s="1"/>
  <c r="E38" i="8" s="1"/>
  <c r="E39" i="8" s="1"/>
  <c r="E82" i="8"/>
  <c r="K301" i="1"/>
  <c r="G303" i="1"/>
  <c r="I304" i="1"/>
  <c r="K305" i="1"/>
  <c r="G307" i="1"/>
  <c r="I308" i="1"/>
  <c r="K309" i="1"/>
  <c r="G311" i="1"/>
  <c r="I312" i="1"/>
  <c r="K313" i="1"/>
  <c r="G315" i="1"/>
  <c r="I316" i="1"/>
  <c r="K317" i="1"/>
  <c r="G319" i="1"/>
  <c r="I320" i="1"/>
  <c r="K321" i="1"/>
  <c r="G323" i="1"/>
  <c r="I324" i="1"/>
  <c r="K325" i="1"/>
  <c r="G327" i="1"/>
  <c r="E292" i="2"/>
  <c r="G293" i="2"/>
  <c r="E296" i="2"/>
  <c r="G297" i="2"/>
  <c r="I298" i="2"/>
  <c r="E300" i="2"/>
  <c r="G301" i="2"/>
  <c r="I302" i="2"/>
  <c r="E304" i="2"/>
  <c r="G305" i="2"/>
  <c r="I306" i="2"/>
  <c r="E308" i="2"/>
  <c r="G309" i="2"/>
  <c r="I310" i="2"/>
  <c r="E312" i="2"/>
  <c r="G313" i="2"/>
  <c r="I314" i="2"/>
  <c r="E316" i="2"/>
  <c r="G317" i="2"/>
  <c r="I318" i="2"/>
  <c r="E320" i="2"/>
  <c r="G321" i="2"/>
  <c r="I322" i="2"/>
  <c r="E324" i="2"/>
  <c r="G325" i="2"/>
  <c r="I326" i="2"/>
  <c r="E328" i="2"/>
  <c r="G329" i="2"/>
  <c r="I330" i="2"/>
  <c r="E332" i="2"/>
  <c r="G333" i="2"/>
  <c r="E154" i="3"/>
  <c r="G155" i="3"/>
  <c r="E158" i="3"/>
  <c r="G159" i="3"/>
  <c r="I160" i="3"/>
  <c r="E162" i="3"/>
  <c r="G163" i="3"/>
  <c r="I164" i="3"/>
  <c r="E166" i="3"/>
  <c r="G167" i="3"/>
  <c r="I168" i="3"/>
  <c r="E170" i="3"/>
  <c r="G171" i="3"/>
  <c r="I172" i="3"/>
  <c r="E174" i="3"/>
  <c r="G175" i="3"/>
  <c r="I176" i="3"/>
  <c r="E178" i="3"/>
  <c r="G179" i="3"/>
  <c r="I180" i="3"/>
  <c r="E182" i="3"/>
  <c r="G183" i="3"/>
  <c r="I184" i="3"/>
  <c r="E186" i="3"/>
  <c r="H187" i="3"/>
  <c r="E189" i="3"/>
  <c r="H190" i="3"/>
  <c r="E192" i="3"/>
  <c r="H193" i="3"/>
  <c r="J155" i="4"/>
  <c r="I152" i="4"/>
  <c r="G155" i="4"/>
  <c r="E158" i="4"/>
  <c r="I160" i="4"/>
  <c r="G163" i="4"/>
  <c r="E166" i="4"/>
  <c r="I168" i="4"/>
  <c r="G171" i="4"/>
  <c r="E174" i="4"/>
  <c r="I176" i="4"/>
  <c r="G179" i="4"/>
  <c r="E182" i="4"/>
  <c r="I185" i="4"/>
  <c r="H189" i="4"/>
  <c r="H192" i="4"/>
  <c r="H69" i="5"/>
  <c r="H83" i="5" s="1"/>
  <c r="J163" i="5"/>
  <c r="H162" i="5"/>
  <c r="F161" i="5"/>
  <c r="F157" i="5"/>
  <c r="H163" i="5"/>
  <c r="F162" i="5"/>
  <c r="J160" i="5"/>
  <c r="F158" i="5"/>
  <c r="E166" i="5"/>
  <c r="I164" i="5"/>
  <c r="G163" i="5"/>
  <c r="E162" i="5"/>
  <c r="I160" i="5"/>
  <c r="G159" i="5"/>
  <c r="E158" i="5"/>
  <c r="I156" i="5"/>
  <c r="G155" i="5"/>
  <c r="J195" i="5"/>
  <c r="F194" i="5"/>
  <c r="H192" i="5"/>
  <c r="F191" i="5"/>
  <c r="J189" i="5"/>
  <c r="H188" i="5"/>
  <c r="F187" i="5"/>
  <c r="J185" i="5"/>
  <c r="H184" i="5"/>
  <c r="F183" i="5"/>
  <c r="J181" i="5"/>
  <c r="H180" i="5"/>
  <c r="F179" i="5"/>
  <c r="J177" i="5"/>
  <c r="H176" i="5"/>
  <c r="F175" i="5"/>
  <c r="J173" i="5"/>
  <c r="H172" i="5"/>
  <c r="F171" i="5"/>
  <c r="J169" i="5"/>
  <c r="H168" i="5"/>
  <c r="F167" i="5"/>
  <c r="J165" i="5"/>
  <c r="H164" i="5"/>
  <c r="F163" i="5"/>
  <c r="J161" i="5"/>
  <c r="H160" i="5"/>
  <c r="F159" i="5"/>
  <c r="J157" i="5"/>
  <c r="H156" i="5"/>
  <c r="F155" i="5"/>
  <c r="G197" i="5"/>
  <c r="I195" i="5"/>
  <c r="E194" i="5"/>
  <c r="G192" i="5"/>
  <c r="E191" i="5"/>
  <c r="I189" i="5"/>
  <c r="G188" i="5"/>
  <c r="E187" i="5"/>
  <c r="I185" i="5"/>
  <c r="I158" i="5"/>
  <c r="I161" i="5"/>
  <c r="H165" i="5"/>
  <c r="G169" i="5"/>
  <c r="G172" i="5"/>
  <c r="F176" i="5"/>
  <c r="E180" i="5"/>
  <c r="E183" i="5"/>
  <c r="E188" i="5"/>
  <c r="G193" i="5"/>
  <c r="F388" i="6"/>
  <c r="E475" i="7"/>
  <c r="J570" i="7"/>
  <c r="F595" i="7"/>
  <c r="H283" i="1"/>
  <c r="J284" i="1"/>
  <c r="J11" i="1" s="1"/>
  <c r="H287" i="1"/>
  <c r="H13" i="1" s="1"/>
  <c r="J288" i="1"/>
  <c r="J14" i="1" s="1"/>
  <c r="L289" i="1"/>
  <c r="H291" i="1"/>
  <c r="J292" i="1"/>
  <c r="L293" i="1"/>
  <c r="H295" i="1"/>
  <c r="J296" i="1"/>
  <c r="L297" i="1"/>
  <c r="H299" i="1"/>
  <c r="J300" i="1"/>
  <c r="L301" i="1"/>
  <c r="H303" i="1"/>
  <c r="J304" i="1"/>
  <c r="L305" i="1"/>
  <c r="H307" i="1"/>
  <c r="J308" i="1"/>
  <c r="L309" i="1"/>
  <c r="H311" i="1"/>
  <c r="J312" i="1"/>
  <c r="L313" i="1"/>
  <c r="H315" i="1"/>
  <c r="J316" i="1"/>
  <c r="L317" i="1"/>
  <c r="H319" i="1"/>
  <c r="J320" i="1"/>
  <c r="L321" i="1"/>
  <c r="H323" i="1"/>
  <c r="J324" i="1"/>
  <c r="L325" i="1"/>
  <c r="H327" i="1"/>
  <c r="F292" i="2"/>
  <c r="H293" i="2"/>
  <c r="F296" i="2"/>
  <c r="H297" i="2"/>
  <c r="J298" i="2"/>
  <c r="F300" i="2"/>
  <c r="H301" i="2"/>
  <c r="J302" i="2"/>
  <c r="F304" i="2"/>
  <c r="H305" i="2"/>
  <c r="J306" i="2"/>
  <c r="F308" i="2"/>
  <c r="H309" i="2"/>
  <c r="J310" i="2"/>
  <c r="F312" i="2"/>
  <c r="H313" i="2"/>
  <c r="J314" i="2"/>
  <c r="F316" i="2"/>
  <c r="H317" i="2"/>
  <c r="J318" i="2"/>
  <c r="F320" i="2"/>
  <c r="H321" i="2"/>
  <c r="J322" i="2"/>
  <c r="F324" i="2"/>
  <c r="H325" i="2"/>
  <c r="J326" i="2"/>
  <c r="F328" i="2"/>
  <c r="H329" i="2"/>
  <c r="J330" i="2"/>
  <c r="F332" i="2"/>
  <c r="H333" i="2"/>
  <c r="J127" i="3"/>
  <c r="J128" i="3" s="1"/>
  <c r="J32" i="3" s="1"/>
  <c r="J37" i="3" s="1"/>
  <c r="F154" i="3"/>
  <c r="F158" i="3"/>
  <c r="H159" i="3"/>
  <c r="J160" i="3"/>
  <c r="F162" i="3"/>
  <c r="H163" i="3"/>
  <c r="J164" i="3"/>
  <c r="F166" i="3"/>
  <c r="H167" i="3"/>
  <c r="J168" i="3"/>
  <c r="F170" i="3"/>
  <c r="H171" i="3"/>
  <c r="J172" i="3"/>
  <c r="F174" i="3"/>
  <c r="H175" i="3"/>
  <c r="J176" i="3"/>
  <c r="F178" i="3"/>
  <c r="H179" i="3"/>
  <c r="J180" i="3"/>
  <c r="F182" i="3"/>
  <c r="H183" i="3"/>
  <c r="J184" i="3"/>
  <c r="F186" i="3"/>
  <c r="I187" i="3"/>
  <c r="F189" i="3"/>
  <c r="I190" i="3"/>
  <c r="F192" i="3"/>
  <c r="J193" i="3"/>
  <c r="I62" i="4"/>
  <c r="I72" i="4" s="1"/>
  <c r="E72" i="4"/>
  <c r="H153" i="4"/>
  <c r="F156" i="4"/>
  <c r="J158" i="4"/>
  <c r="H161" i="4"/>
  <c r="F164" i="4"/>
  <c r="J166" i="4"/>
  <c r="H169" i="4"/>
  <c r="F172" i="4"/>
  <c r="J174" i="4"/>
  <c r="H177" i="4"/>
  <c r="F180" i="4"/>
  <c r="J182" i="4"/>
  <c r="J185" i="4"/>
  <c r="I189" i="4"/>
  <c r="H155" i="5"/>
  <c r="H130" i="5"/>
  <c r="H131" i="5" s="1"/>
  <c r="H33" i="5" s="1"/>
  <c r="J138" i="5"/>
  <c r="J139" i="5" s="1"/>
  <c r="J35" i="5" s="1"/>
  <c r="J69" i="5"/>
  <c r="J83" i="5" s="1"/>
  <c r="I69" i="5"/>
  <c r="I83" i="5" s="1"/>
  <c r="E155" i="5"/>
  <c r="J158" i="5"/>
  <c r="I162" i="5"/>
  <c r="I165" i="5"/>
  <c r="H169" i="5"/>
  <c r="G173" i="5"/>
  <c r="G176" i="5"/>
  <c r="F180" i="5"/>
  <c r="E184" i="5"/>
  <c r="F188" i="5"/>
  <c r="I193" i="5"/>
  <c r="G393" i="6"/>
  <c r="G595" i="7"/>
  <c r="K288" i="1"/>
  <c r="K14" i="1" s="1"/>
  <c r="G290" i="1"/>
  <c r="I291" i="1"/>
  <c r="K292" i="1"/>
  <c r="G294" i="1"/>
  <c r="I295" i="1"/>
  <c r="K296" i="1"/>
  <c r="G298" i="1"/>
  <c r="I299" i="1"/>
  <c r="K300" i="1"/>
  <c r="G302" i="1"/>
  <c r="I303" i="1"/>
  <c r="K304" i="1"/>
  <c r="G306" i="1"/>
  <c r="I307" i="1"/>
  <c r="K308" i="1"/>
  <c r="G310" i="1"/>
  <c r="I311" i="1"/>
  <c r="K312" i="1"/>
  <c r="G314" i="1"/>
  <c r="I315" i="1"/>
  <c r="K316" i="1"/>
  <c r="G318" i="1"/>
  <c r="I319" i="1"/>
  <c r="K320" i="1"/>
  <c r="G322" i="1"/>
  <c r="I323" i="1"/>
  <c r="K324" i="1"/>
  <c r="G326" i="1"/>
  <c r="I327" i="1"/>
  <c r="E291" i="2"/>
  <c r="G292" i="2"/>
  <c r="I293" i="2"/>
  <c r="E295" i="2"/>
  <c r="G296" i="2"/>
  <c r="I297" i="2"/>
  <c r="E299" i="2"/>
  <c r="G300" i="2"/>
  <c r="I301" i="2"/>
  <c r="E303" i="2"/>
  <c r="G304" i="2"/>
  <c r="I305" i="2"/>
  <c r="E307" i="2"/>
  <c r="G308" i="2"/>
  <c r="I309" i="2"/>
  <c r="E311" i="2"/>
  <c r="G312" i="2"/>
  <c r="I313" i="2"/>
  <c r="E315" i="2"/>
  <c r="G316" i="2"/>
  <c r="I317" i="2"/>
  <c r="E319" i="2"/>
  <c r="G320" i="2"/>
  <c r="I321" i="2"/>
  <c r="E323" i="2"/>
  <c r="G324" i="2"/>
  <c r="I325" i="2"/>
  <c r="E327" i="2"/>
  <c r="G328" i="2"/>
  <c r="I329" i="2"/>
  <c r="E331" i="2"/>
  <c r="G332" i="2"/>
  <c r="I333" i="2"/>
  <c r="E153" i="3"/>
  <c r="G154" i="3"/>
  <c r="E157" i="3"/>
  <c r="G158" i="3"/>
  <c r="I159" i="3"/>
  <c r="E161" i="3"/>
  <c r="G162" i="3"/>
  <c r="I163" i="3"/>
  <c r="E165" i="3"/>
  <c r="G166" i="3"/>
  <c r="I167" i="3"/>
  <c r="E169" i="3"/>
  <c r="G170" i="3"/>
  <c r="I171" i="3"/>
  <c r="E173" i="3"/>
  <c r="G174" i="3"/>
  <c r="I175" i="3"/>
  <c r="E177" i="3"/>
  <c r="G178" i="3"/>
  <c r="I179" i="3"/>
  <c r="E181" i="3"/>
  <c r="G182" i="3"/>
  <c r="I183" i="3"/>
  <c r="E185" i="3"/>
  <c r="G186" i="3"/>
  <c r="J187" i="3"/>
  <c r="G189" i="3"/>
  <c r="J190" i="3"/>
  <c r="H192" i="3"/>
  <c r="E194" i="3"/>
  <c r="J152" i="4"/>
  <c r="F72" i="4"/>
  <c r="E151" i="4"/>
  <c r="I153" i="4"/>
  <c r="G156" i="4"/>
  <c r="E159" i="4"/>
  <c r="I161" i="4"/>
  <c r="G164" i="4"/>
  <c r="E167" i="4"/>
  <c r="I169" i="4"/>
  <c r="G172" i="4"/>
  <c r="E175" i="4"/>
  <c r="I177" i="4"/>
  <c r="G180" i="4"/>
  <c r="E183" i="4"/>
  <c r="J186" i="4"/>
  <c r="J189" i="4"/>
  <c r="I155" i="5"/>
  <c r="H159" i="5"/>
  <c r="E156" i="5"/>
  <c r="E159" i="5"/>
  <c r="J162" i="5"/>
  <c r="I166" i="5"/>
  <c r="I169" i="5"/>
  <c r="H173" i="5"/>
  <c r="G177" i="5"/>
  <c r="G180" i="5"/>
  <c r="F184" i="5"/>
  <c r="G189" i="5"/>
  <c r="G195" i="5"/>
  <c r="J25" i="6"/>
  <c r="L66" i="1" s="1"/>
  <c r="F148" i="6"/>
  <c r="J357" i="6"/>
  <c r="J40" i="6" s="1"/>
  <c r="G370" i="6"/>
  <c r="G382" i="6"/>
  <c r="F396" i="6"/>
  <c r="I541" i="7"/>
  <c r="I49" i="7" s="1"/>
  <c r="G540" i="7"/>
  <c r="G458" i="7"/>
  <c r="J576" i="7"/>
  <c r="H294" i="1"/>
  <c r="J295" i="1"/>
  <c r="L296" i="1"/>
  <c r="H298" i="1"/>
  <c r="J299" i="1"/>
  <c r="L300" i="1"/>
  <c r="H302" i="1"/>
  <c r="J303" i="1"/>
  <c r="L304" i="1"/>
  <c r="H306" i="1"/>
  <c r="J307" i="1"/>
  <c r="L308" i="1"/>
  <c r="H310" i="1"/>
  <c r="J311" i="1"/>
  <c r="L312" i="1"/>
  <c r="H314" i="1"/>
  <c r="J315" i="1"/>
  <c r="L316" i="1"/>
  <c r="H318" i="1"/>
  <c r="J319" i="1"/>
  <c r="L320" i="1"/>
  <c r="H322" i="1"/>
  <c r="J323" i="1"/>
  <c r="L324" i="1"/>
  <c r="H326" i="1"/>
  <c r="F291" i="2"/>
  <c r="H292" i="2"/>
  <c r="J293" i="2"/>
  <c r="F295" i="2"/>
  <c r="H296" i="2"/>
  <c r="J297" i="2"/>
  <c r="F299" i="2"/>
  <c r="H300" i="2"/>
  <c r="J301" i="2"/>
  <c r="F303" i="2"/>
  <c r="H304" i="2"/>
  <c r="J305" i="2"/>
  <c r="F307" i="2"/>
  <c r="H308" i="2"/>
  <c r="J309" i="2"/>
  <c r="F311" i="2"/>
  <c r="H312" i="2"/>
  <c r="J313" i="2"/>
  <c r="F315" i="2"/>
  <c r="H316" i="2"/>
  <c r="J317" i="2"/>
  <c r="F319" i="2"/>
  <c r="H320" i="2"/>
  <c r="J321" i="2"/>
  <c r="F323" i="2"/>
  <c r="H324" i="2"/>
  <c r="J325" i="2"/>
  <c r="F327" i="2"/>
  <c r="H328" i="2"/>
  <c r="J329" i="2"/>
  <c r="F331" i="2"/>
  <c r="H332" i="2"/>
  <c r="F153" i="3"/>
  <c r="H154" i="3"/>
  <c r="F157" i="3"/>
  <c r="H158" i="3"/>
  <c r="J159" i="3"/>
  <c r="F161" i="3"/>
  <c r="H162" i="3"/>
  <c r="J163" i="3"/>
  <c r="F165" i="3"/>
  <c r="H166" i="3"/>
  <c r="J167" i="3"/>
  <c r="F169" i="3"/>
  <c r="H170" i="3"/>
  <c r="J171" i="3"/>
  <c r="F173" i="3"/>
  <c r="H174" i="3"/>
  <c r="J175" i="3"/>
  <c r="F177" i="3"/>
  <c r="H178" i="3"/>
  <c r="J179" i="3"/>
  <c r="F181" i="3"/>
  <c r="H182" i="3"/>
  <c r="J183" i="3"/>
  <c r="F185" i="3"/>
  <c r="H186" i="3"/>
  <c r="E188" i="3"/>
  <c r="H189" i="3"/>
  <c r="F191" i="3"/>
  <c r="I192" i="3"/>
  <c r="F194" i="3"/>
  <c r="I35" i="4"/>
  <c r="H154" i="4"/>
  <c r="G193" i="4"/>
  <c r="E192" i="4"/>
  <c r="I190" i="4"/>
  <c r="G189" i="4"/>
  <c r="E188" i="4"/>
  <c r="I186" i="4"/>
  <c r="G185" i="4"/>
  <c r="E184" i="4"/>
  <c r="I182" i="4"/>
  <c r="G181" i="4"/>
  <c r="E180" i="4"/>
  <c r="I178" i="4"/>
  <c r="G177" i="4"/>
  <c r="E176" i="4"/>
  <c r="I174" i="4"/>
  <c r="G173" i="4"/>
  <c r="E172" i="4"/>
  <c r="I170" i="4"/>
  <c r="G169" i="4"/>
  <c r="E168" i="4"/>
  <c r="I166" i="4"/>
  <c r="G165" i="4"/>
  <c r="E164" i="4"/>
  <c r="I162" i="4"/>
  <c r="G161" i="4"/>
  <c r="E160" i="4"/>
  <c r="I158" i="4"/>
  <c r="G157" i="4"/>
  <c r="E156" i="4"/>
  <c r="G153" i="4"/>
  <c r="E152" i="4"/>
  <c r="F193" i="4"/>
  <c r="J191" i="4"/>
  <c r="H190" i="4"/>
  <c r="F189" i="4"/>
  <c r="J187" i="4"/>
  <c r="H186" i="4"/>
  <c r="F185" i="4"/>
  <c r="J183" i="4"/>
  <c r="H182" i="4"/>
  <c r="F181" i="4"/>
  <c r="J179" i="4"/>
  <c r="H178" i="4"/>
  <c r="F177" i="4"/>
  <c r="J175" i="4"/>
  <c r="H174" i="4"/>
  <c r="F173" i="4"/>
  <c r="J171" i="4"/>
  <c r="H170" i="4"/>
  <c r="F169" i="4"/>
  <c r="J167" i="4"/>
  <c r="H166" i="4"/>
  <c r="F165" i="4"/>
  <c r="J163" i="4"/>
  <c r="H162" i="4"/>
  <c r="F161" i="4"/>
  <c r="J159" i="4"/>
  <c r="H158" i="4"/>
  <c r="F157" i="4"/>
  <c r="F153" i="4"/>
  <c r="E193" i="4"/>
  <c r="I191" i="4"/>
  <c r="G190" i="4"/>
  <c r="E189" i="4"/>
  <c r="I187" i="4"/>
  <c r="G186" i="4"/>
  <c r="E185" i="4"/>
  <c r="I183" i="4"/>
  <c r="G182" i="4"/>
  <c r="E181" i="4"/>
  <c r="I179" i="4"/>
  <c r="G178" i="4"/>
  <c r="E177" i="4"/>
  <c r="I175" i="4"/>
  <c r="G174" i="4"/>
  <c r="E173" i="4"/>
  <c r="I171" i="4"/>
  <c r="G170" i="4"/>
  <c r="E169" i="4"/>
  <c r="I167" i="4"/>
  <c r="G166" i="4"/>
  <c r="E165" i="4"/>
  <c r="I163" i="4"/>
  <c r="G162" i="4"/>
  <c r="E161" i="4"/>
  <c r="I159" i="4"/>
  <c r="G158" i="4"/>
  <c r="E157" i="4"/>
  <c r="G154" i="4"/>
  <c r="E153" i="4"/>
  <c r="I151" i="4"/>
  <c r="J192" i="4"/>
  <c r="H191" i="4"/>
  <c r="F190" i="4"/>
  <c r="J188" i="4"/>
  <c r="H187" i="4"/>
  <c r="F186" i="4"/>
  <c r="J184" i="4"/>
  <c r="H183" i="4"/>
  <c r="F182" i="4"/>
  <c r="J180" i="4"/>
  <c r="H179" i="4"/>
  <c r="F178" i="4"/>
  <c r="J176" i="4"/>
  <c r="H175" i="4"/>
  <c r="F174" i="4"/>
  <c r="J172" i="4"/>
  <c r="H171" i="4"/>
  <c r="F170" i="4"/>
  <c r="J168" i="4"/>
  <c r="H167" i="4"/>
  <c r="F166" i="4"/>
  <c r="J164" i="4"/>
  <c r="H163" i="4"/>
  <c r="F162" i="4"/>
  <c r="J160" i="4"/>
  <c r="H159" i="4"/>
  <c r="F158" i="4"/>
  <c r="J156" i="4"/>
  <c r="H155" i="4"/>
  <c r="F154" i="4"/>
  <c r="H151" i="4"/>
  <c r="I192" i="4"/>
  <c r="G191" i="4"/>
  <c r="E190" i="4"/>
  <c r="I188" i="4"/>
  <c r="G187" i="4"/>
  <c r="E186" i="4"/>
  <c r="I184" i="4"/>
  <c r="G183" i="4"/>
  <c r="I138" i="4"/>
  <c r="I139" i="4" s="1"/>
  <c r="I33" i="4" s="1"/>
  <c r="F151" i="4"/>
  <c r="J153" i="4"/>
  <c r="H156" i="4"/>
  <c r="F159" i="4"/>
  <c r="J161" i="4"/>
  <c r="H164" i="4"/>
  <c r="F167" i="4"/>
  <c r="J169" i="4"/>
  <c r="H172" i="4"/>
  <c r="F175" i="4"/>
  <c r="J177" i="4"/>
  <c r="H180" i="4"/>
  <c r="F183" i="4"/>
  <c r="E187" i="4"/>
  <c r="J190" i="4"/>
  <c r="J193" i="4"/>
  <c r="J155" i="5"/>
  <c r="I159" i="5"/>
  <c r="F156" i="5"/>
  <c r="E160" i="5"/>
  <c r="E163" i="5"/>
  <c r="J166" i="5"/>
  <c r="I170" i="5"/>
  <c r="I173" i="5"/>
  <c r="H177" i="5"/>
  <c r="G181" i="5"/>
  <c r="G184" i="5"/>
  <c r="H189" i="5"/>
  <c r="H195" i="5"/>
  <c r="H357" i="6"/>
  <c r="H40" i="6" s="1"/>
  <c r="K270" i="1" s="1"/>
  <c r="G355" i="6"/>
  <c r="G218" i="6"/>
  <c r="J351" i="6"/>
  <c r="J39" i="6" s="1"/>
  <c r="I370" i="6"/>
  <c r="I382" i="6"/>
  <c r="F368" i="6"/>
  <c r="J370" i="6"/>
  <c r="H373" i="6"/>
  <c r="F376" i="6"/>
  <c r="I379" i="6"/>
  <c r="J382" i="6"/>
  <c r="G390" i="6"/>
  <c r="H393" i="6"/>
  <c r="G397" i="6"/>
  <c r="H401" i="6"/>
  <c r="J406" i="6"/>
  <c r="I379" i="7"/>
  <c r="I391" i="7" s="1"/>
  <c r="I505" i="7"/>
  <c r="G541" i="7"/>
  <c r="G49" i="7" s="1"/>
  <c r="E554" i="7"/>
  <c r="F560" i="7"/>
  <c r="F566" i="7"/>
  <c r="G572" i="7"/>
  <c r="G578" i="7"/>
  <c r="H584" i="7"/>
  <c r="H590" i="7"/>
  <c r="I596" i="7"/>
  <c r="J70" i="8"/>
  <c r="J82" i="8" s="1"/>
  <c r="J148" i="8"/>
  <c r="I197" i="5"/>
  <c r="H329" i="6"/>
  <c r="H333" i="6" s="1"/>
  <c r="H36" i="6" s="1"/>
  <c r="H68" i="6"/>
  <c r="H84" i="6" s="1"/>
  <c r="H368" i="6"/>
  <c r="J371" i="6"/>
  <c r="J341" i="6"/>
  <c r="J345" i="6" s="1"/>
  <c r="J38" i="6" s="1"/>
  <c r="F217" i="6"/>
  <c r="J276" i="6"/>
  <c r="J290" i="6" s="1"/>
  <c r="G368" i="6"/>
  <c r="E371" i="6"/>
  <c r="I373" i="6"/>
  <c r="G376" i="6"/>
  <c r="E380" i="6"/>
  <c r="I383" i="6"/>
  <c r="J386" i="6"/>
  <c r="I390" i="6"/>
  <c r="G394" i="6"/>
  <c r="H397" i="6"/>
  <c r="I402" i="6"/>
  <c r="E408" i="6"/>
  <c r="F32" i="7"/>
  <c r="H67" i="1" s="1"/>
  <c r="F596" i="7"/>
  <c r="F541" i="7"/>
  <c r="F49" i="7" s="1"/>
  <c r="J379" i="7"/>
  <c r="J391" i="7" s="1"/>
  <c r="J505" i="7"/>
  <c r="J507" i="7" s="1"/>
  <c r="J45" i="7" s="1"/>
  <c r="F554" i="7"/>
  <c r="G560" i="7"/>
  <c r="G566" i="7"/>
  <c r="H572" i="7"/>
  <c r="H578" i="7"/>
  <c r="I584" i="7"/>
  <c r="J590" i="7"/>
  <c r="J123" i="8"/>
  <c r="J124" i="8" s="1"/>
  <c r="J34" i="8" s="1"/>
  <c r="J39" i="8" s="1"/>
  <c r="G167" i="5"/>
  <c r="I168" i="5"/>
  <c r="E170" i="5"/>
  <c r="G171" i="5"/>
  <c r="I172" i="5"/>
  <c r="E174" i="5"/>
  <c r="G175" i="5"/>
  <c r="I176" i="5"/>
  <c r="E178" i="5"/>
  <c r="G179" i="5"/>
  <c r="I180" i="5"/>
  <c r="E182" i="5"/>
  <c r="G183" i="5"/>
  <c r="I184" i="5"/>
  <c r="E186" i="5"/>
  <c r="G187" i="5"/>
  <c r="I188" i="5"/>
  <c r="E190" i="5"/>
  <c r="G191" i="5"/>
  <c r="I192" i="5"/>
  <c r="G194" i="5"/>
  <c r="E196" i="5"/>
  <c r="G25" i="6"/>
  <c r="I66" i="1" s="1"/>
  <c r="G388" i="6"/>
  <c r="E369" i="6"/>
  <c r="I371" i="6"/>
  <c r="G374" i="6"/>
  <c r="E377" i="6"/>
  <c r="F380" i="6"/>
  <c r="E384" i="6"/>
  <c r="I387" i="6"/>
  <c r="J390" i="6"/>
  <c r="I394" i="6"/>
  <c r="G398" i="6"/>
  <c r="J402" i="6"/>
  <c r="G32" i="7"/>
  <c r="I67" i="1" s="1"/>
  <c r="G596" i="7"/>
  <c r="J594" i="7"/>
  <c r="F593" i="7"/>
  <c r="I591" i="7"/>
  <c r="F590" i="7"/>
  <c r="I588" i="7"/>
  <c r="F587" i="7"/>
  <c r="I585" i="7"/>
  <c r="F584" i="7"/>
  <c r="H582" i="7"/>
  <c r="E581" i="7"/>
  <c r="H579" i="7"/>
  <c r="E578" i="7"/>
  <c r="H576" i="7"/>
  <c r="E575" i="7"/>
  <c r="H573" i="7"/>
  <c r="J571" i="7"/>
  <c r="G570" i="7"/>
  <c r="J568" i="7"/>
  <c r="G567" i="7"/>
  <c r="J565" i="7"/>
  <c r="G564" i="7"/>
  <c r="J562" i="7"/>
  <c r="F561" i="7"/>
  <c r="I559" i="7"/>
  <c r="F558" i="7"/>
  <c r="I556" i="7"/>
  <c r="F555" i="7"/>
  <c r="J595" i="7"/>
  <c r="G594" i="7"/>
  <c r="J592" i="7"/>
  <c r="G591" i="7"/>
  <c r="J589" i="7"/>
  <c r="G588" i="7"/>
  <c r="J586" i="7"/>
  <c r="F585" i="7"/>
  <c r="I583" i="7"/>
  <c r="F582" i="7"/>
  <c r="I580" i="7"/>
  <c r="F579" i="7"/>
  <c r="I577" i="7"/>
  <c r="F576" i="7"/>
  <c r="H574" i="7"/>
  <c r="E573" i="7"/>
  <c r="H571" i="7"/>
  <c r="E570" i="7"/>
  <c r="H568" i="7"/>
  <c r="E567" i="7"/>
  <c r="H565" i="7"/>
  <c r="J563" i="7"/>
  <c r="G562" i="7"/>
  <c r="J560" i="7"/>
  <c r="G559" i="7"/>
  <c r="J557" i="7"/>
  <c r="G556" i="7"/>
  <c r="J554" i="7"/>
  <c r="I595" i="7"/>
  <c r="F594" i="7"/>
  <c r="I592" i="7"/>
  <c r="F591" i="7"/>
  <c r="I589" i="7"/>
  <c r="F588" i="7"/>
  <c r="H586" i="7"/>
  <c r="E585" i="7"/>
  <c r="H583" i="7"/>
  <c r="E582" i="7"/>
  <c r="H580" i="7"/>
  <c r="E579" i="7"/>
  <c r="H577" i="7"/>
  <c r="J575" i="7"/>
  <c r="G574" i="7"/>
  <c r="J572" i="7"/>
  <c r="G571" i="7"/>
  <c r="J569" i="7"/>
  <c r="G568" i="7"/>
  <c r="J566" i="7"/>
  <c r="F565" i="7"/>
  <c r="I563" i="7"/>
  <c r="F562" i="7"/>
  <c r="I560" i="7"/>
  <c r="F559" i="7"/>
  <c r="I557" i="7"/>
  <c r="F556" i="7"/>
  <c r="H554" i="7"/>
  <c r="H595" i="7"/>
  <c r="E594" i="7"/>
  <c r="H592" i="7"/>
  <c r="E591" i="7"/>
  <c r="H589" i="7"/>
  <c r="J587" i="7"/>
  <c r="G586" i="7"/>
  <c r="J584" i="7"/>
  <c r="G583" i="7"/>
  <c r="J581" i="7"/>
  <c r="G580" i="7"/>
  <c r="J578" i="7"/>
  <c r="F577" i="7"/>
  <c r="I575" i="7"/>
  <c r="F574" i="7"/>
  <c r="I572" i="7"/>
  <c r="F571" i="7"/>
  <c r="I569" i="7"/>
  <c r="F568" i="7"/>
  <c r="H566" i="7"/>
  <c r="E565" i="7"/>
  <c r="H563" i="7"/>
  <c r="E562" i="7"/>
  <c r="H560" i="7"/>
  <c r="E559" i="7"/>
  <c r="H557" i="7"/>
  <c r="J555" i="7"/>
  <c r="G554" i="7"/>
  <c r="H32" i="7"/>
  <c r="J67" i="1" s="1"/>
  <c r="E118" i="7"/>
  <c r="I253" i="7"/>
  <c r="H326" i="7"/>
  <c r="H538" i="7"/>
  <c r="H541" i="7" s="1"/>
  <c r="H49" i="7" s="1"/>
  <c r="K271" i="1" s="1"/>
  <c r="I450" i="7"/>
  <c r="I458" i="7" s="1"/>
  <c r="I514" i="7"/>
  <c r="I515" i="7" s="1"/>
  <c r="I46" i="7" s="1"/>
  <c r="H555" i="7"/>
  <c r="I561" i="7"/>
  <c r="I567" i="7"/>
  <c r="J573" i="7"/>
  <c r="J579" i="7"/>
  <c r="E586" i="7"/>
  <c r="F592" i="7"/>
  <c r="J164" i="5"/>
  <c r="F166" i="5"/>
  <c r="H167" i="5"/>
  <c r="J168" i="5"/>
  <c r="F170" i="5"/>
  <c r="H171" i="5"/>
  <c r="J172" i="5"/>
  <c r="F174" i="5"/>
  <c r="H175" i="5"/>
  <c r="J176" i="5"/>
  <c r="F178" i="5"/>
  <c r="H179" i="5"/>
  <c r="J180" i="5"/>
  <c r="F182" i="5"/>
  <c r="H183" i="5"/>
  <c r="J184" i="5"/>
  <c r="F186" i="5"/>
  <c r="H187" i="5"/>
  <c r="J188" i="5"/>
  <c r="F190" i="5"/>
  <c r="H191" i="5"/>
  <c r="J192" i="5"/>
  <c r="H194" i="5"/>
  <c r="J68" i="6"/>
  <c r="J84" i="6" s="1"/>
  <c r="J368" i="6"/>
  <c r="I372" i="6"/>
  <c r="E357" i="6"/>
  <c r="E40" i="6" s="1"/>
  <c r="H410" i="6"/>
  <c r="F409" i="6"/>
  <c r="J407" i="6"/>
  <c r="H406" i="6"/>
  <c r="F405" i="6"/>
  <c r="J403" i="6"/>
  <c r="H402" i="6"/>
  <c r="F401" i="6"/>
  <c r="J399" i="6"/>
  <c r="H398" i="6"/>
  <c r="F397" i="6"/>
  <c r="J395" i="6"/>
  <c r="H394" i="6"/>
  <c r="F393" i="6"/>
  <c r="J391" i="6"/>
  <c r="H390" i="6"/>
  <c r="F389" i="6"/>
  <c r="J387" i="6"/>
  <c r="H386" i="6"/>
  <c r="F385" i="6"/>
  <c r="J383" i="6"/>
  <c r="H382" i="6"/>
  <c r="F381" i="6"/>
  <c r="J379" i="6"/>
  <c r="H378" i="6"/>
  <c r="F377" i="6"/>
  <c r="J375" i="6"/>
  <c r="H374" i="6"/>
  <c r="F373" i="6"/>
  <c r="H370" i="6"/>
  <c r="F369" i="6"/>
  <c r="G410" i="6"/>
  <c r="E409" i="6"/>
  <c r="I407" i="6"/>
  <c r="G406" i="6"/>
  <c r="E405" i="6"/>
  <c r="I403" i="6"/>
  <c r="G402" i="6"/>
  <c r="E401" i="6"/>
  <c r="I399" i="6"/>
  <c r="F410" i="6"/>
  <c r="J408" i="6"/>
  <c r="H407" i="6"/>
  <c r="F406" i="6"/>
  <c r="J404" i="6"/>
  <c r="H403" i="6"/>
  <c r="F402" i="6"/>
  <c r="J400" i="6"/>
  <c r="H399" i="6"/>
  <c r="F398" i="6"/>
  <c r="J396" i="6"/>
  <c r="H395" i="6"/>
  <c r="F394" i="6"/>
  <c r="J392" i="6"/>
  <c r="H391" i="6"/>
  <c r="F390" i="6"/>
  <c r="J388" i="6"/>
  <c r="H387" i="6"/>
  <c r="F386" i="6"/>
  <c r="J384" i="6"/>
  <c r="H383" i="6"/>
  <c r="F382" i="6"/>
  <c r="J380" i="6"/>
  <c r="H379" i="6"/>
  <c r="F378" i="6"/>
  <c r="J376" i="6"/>
  <c r="H375" i="6"/>
  <c r="F374" i="6"/>
  <c r="F370" i="6"/>
  <c r="E410" i="6"/>
  <c r="I408" i="6"/>
  <c r="G407" i="6"/>
  <c r="E406" i="6"/>
  <c r="I404" i="6"/>
  <c r="G403" i="6"/>
  <c r="E402" i="6"/>
  <c r="I400" i="6"/>
  <c r="G399" i="6"/>
  <c r="E398" i="6"/>
  <c r="I396" i="6"/>
  <c r="G395" i="6"/>
  <c r="E394" i="6"/>
  <c r="I392" i="6"/>
  <c r="G391" i="6"/>
  <c r="E390" i="6"/>
  <c r="I388" i="6"/>
  <c r="G387" i="6"/>
  <c r="E386" i="6"/>
  <c r="I384" i="6"/>
  <c r="G383" i="6"/>
  <c r="E382" i="6"/>
  <c r="I380" i="6"/>
  <c r="G379" i="6"/>
  <c r="E378" i="6"/>
  <c r="I376" i="6"/>
  <c r="G375" i="6"/>
  <c r="E374" i="6"/>
  <c r="G371" i="6"/>
  <c r="E370" i="6"/>
  <c r="I368" i="6"/>
  <c r="J409" i="6"/>
  <c r="H408" i="6"/>
  <c r="F407" i="6"/>
  <c r="J405" i="6"/>
  <c r="H404" i="6"/>
  <c r="F403" i="6"/>
  <c r="J401" i="6"/>
  <c r="H400" i="6"/>
  <c r="F399" i="6"/>
  <c r="J397" i="6"/>
  <c r="H396" i="6"/>
  <c r="F395" i="6"/>
  <c r="J393" i="6"/>
  <c r="H392" i="6"/>
  <c r="F391" i="6"/>
  <c r="J389" i="6"/>
  <c r="H388" i="6"/>
  <c r="F387" i="6"/>
  <c r="J385" i="6"/>
  <c r="H384" i="6"/>
  <c r="F383" i="6"/>
  <c r="J381" i="6"/>
  <c r="H380" i="6"/>
  <c r="F379" i="6"/>
  <c r="J377" i="6"/>
  <c r="H376" i="6"/>
  <c r="F375" i="6"/>
  <c r="J373" i="6"/>
  <c r="H372" i="6"/>
  <c r="F371" i="6"/>
  <c r="I409" i="6"/>
  <c r="G408" i="6"/>
  <c r="E407" i="6"/>
  <c r="I405" i="6"/>
  <c r="G404" i="6"/>
  <c r="E403" i="6"/>
  <c r="I401" i="6"/>
  <c r="G400" i="6"/>
  <c r="E399" i="6"/>
  <c r="I397" i="6"/>
  <c r="G396" i="6"/>
  <c r="E395" i="6"/>
  <c r="I393" i="6"/>
  <c r="G392" i="6"/>
  <c r="E391" i="6"/>
  <c r="I389" i="6"/>
  <c r="E387" i="6"/>
  <c r="I385" i="6"/>
  <c r="G384" i="6"/>
  <c r="E383" i="6"/>
  <c r="I381" i="6"/>
  <c r="G380" i="6"/>
  <c r="E379" i="6"/>
  <c r="I377" i="6"/>
  <c r="I289" i="6"/>
  <c r="I356" i="6" s="1"/>
  <c r="I357" i="6" s="1"/>
  <c r="I40" i="6" s="1"/>
  <c r="F351" i="6"/>
  <c r="F39" i="6" s="1"/>
  <c r="G369" i="6"/>
  <c r="E372" i="6"/>
  <c r="I374" i="6"/>
  <c r="G377" i="6"/>
  <c r="E381" i="6"/>
  <c r="F384" i="6"/>
  <c r="E388" i="6"/>
  <c r="I391" i="6"/>
  <c r="J394" i="6"/>
  <c r="I398" i="6"/>
  <c r="E404" i="6"/>
  <c r="G409" i="6"/>
  <c r="I32" i="7"/>
  <c r="K67" i="1" s="1"/>
  <c r="J523" i="7"/>
  <c r="J47" i="7" s="1"/>
  <c r="I550" i="7"/>
  <c r="F391" i="7"/>
  <c r="E515" i="7"/>
  <c r="E46" i="7" s="1"/>
  <c r="G532" i="7"/>
  <c r="G48" i="7" s="1"/>
  <c r="G50" i="7" s="1"/>
  <c r="I555" i="7"/>
  <c r="J561" i="7"/>
  <c r="J567" i="7"/>
  <c r="E574" i="7"/>
  <c r="F580" i="7"/>
  <c r="F586" i="7"/>
  <c r="G592" i="7"/>
  <c r="I152" i="8"/>
  <c r="E217" i="9"/>
  <c r="E40" i="9" s="1"/>
  <c r="J197" i="5"/>
  <c r="H196" i="5"/>
  <c r="F195" i="5"/>
  <c r="J193" i="5"/>
  <c r="H197" i="5"/>
  <c r="F196" i="5"/>
  <c r="J194" i="5"/>
  <c r="H193" i="5"/>
  <c r="I130" i="5"/>
  <c r="I131" i="5" s="1"/>
  <c r="I33" i="5" s="1"/>
  <c r="I38" i="5" s="1"/>
  <c r="E157" i="5"/>
  <c r="G158" i="5"/>
  <c r="E161" i="5"/>
  <c r="G162" i="5"/>
  <c r="I163" i="5"/>
  <c r="E165" i="5"/>
  <c r="G166" i="5"/>
  <c r="I167" i="5"/>
  <c r="E169" i="5"/>
  <c r="G170" i="5"/>
  <c r="I171" i="5"/>
  <c r="E173" i="5"/>
  <c r="G174" i="5"/>
  <c r="I175" i="5"/>
  <c r="E177" i="5"/>
  <c r="G178" i="5"/>
  <c r="I179" i="5"/>
  <c r="E181" i="5"/>
  <c r="G182" i="5"/>
  <c r="I183" i="5"/>
  <c r="E185" i="5"/>
  <c r="G186" i="5"/>
  <c r="I187" i="5"/>
  <c r="E189" i="5"/>
  <c r="G190" i="5"/>
  <c r="I191" i="5"/>
  <c r="E193" i="5"/>
  <c r="I194" i="5"/>
  <c r="I196" i="5"/>
  <c r="H339" i="6"/>
  <c r="H37" i="6" s="1"/>
  <c r="H270" i="1" s="1"/>
  <c r="J372" i="6"/>
  <c r="F83" i="6"/>
  <c r="F353" i="6" s="1"/>
  <c r="E162" i="6"/>
  <c r="H369" i="6"/>
  <c r="F372" i="6"/>
  <c r="J374" i="6"/>
  <c r="H377" i="6"/>
  <c r="G381" i="6"/>
  <c r="E385" i="6"/>
  <c r="E392" i="6"/>
  <c r="I395" i="6"/>
  <c r="J398" i="6"/>
  <c r="F404" i="6"/>
  <c r="H409" i="6"/>
  <c r="I81" i="7"/>
  <c r="I96" i="7" s="1"/>
  <c r="H532" i="7"/>
  <c r="H48" i="7" s="1"/>
  <c r="J271" i="1" s="1"/>
  <c r="J541" i="7"/>
  <c r="J49" i="7" s="1"/>
  <c r="J550" i="7"/>
  <c r="F515" i="7"/>
  <c r="F46" i="7" s="1"/>
  <c r="F50" i="7" s="1"/>
  <c r="I532" i="7"/>
  <c r="I48" i="7" s="1"/>
  <c r="E557" i="7"/>
  <c r="F563" i="7"/>
  <c r="F569" i="7"/>
  <c r="G575" i="7"/>
  <c r="H581" i="7"/>
  <c r="H587" i="7"/>
  <c r="I593" i="7"/>
  <c r="E186" i="8"/>
  <c r="I180" i="8"/>
  <c r="H175" i="8"/>
  <c r="J171" i="8"/>
  <c r="J168" i="8"/>
  <c r="F166" i="8"/>
  <c r="H163" i="8"/>
  <c r="J160" i="8"/>
  <c r="F158" i="8"/>
  <c r="J155" i="8"/>
  <c r="E154" i="8"/>
  <c r="J149" i="8"/>
  <c r="G154" i="8"/>
  <c r="J163" i="8"/>
  <c r="I176" i="8"/>
  <c r="J130" i="5"/>
  <c r="J131" i="5" s="1"/>
  <c r="J33" i="5" s="1"/>
  <c r="J38" i="5" s="1"/>
  <c r="F165" i="5"/>
  <c r="H166" i="5"/>
  <c r="J167" i="5"/>
  <c r="F169" i="5"/>
  <c r="H170" i="5"/>
  <c r="J171" i="5"/>
  <c r="F173" i="5"/>
  <c r="H174" i="5"/>
  <c r="J175" i="5"/>
  <c r="F177" i="5"/>
  <c r="H178" i="5"/>
  <c r="J179" i="5"/>
  <c r="F181" i="5"/>
  <c r="H182" i="5"/>
  <c r="J183" i="5"/>
  <c r="F185" i="5"/>
  <c r="H186" i="5"/>
  <c r="J187" i="5"/>
  <c r="F189" i="5"/>
  <c r="H190" i="5"/>
  <c r="J191" i="5"/>
  <c r="F193" i="5"/>
  <c r="E195" i="5"/>
  <c r="J196" i="5"/>
  <c r="G83" i="6"/>
  <c r="G353" i="6" s="1"/>
  <c r="G357" i="6" s="1"/>
  <c r="G40" i="6" s="1"/>
  <c r="G149" i="6"/>
  <c r="E290" i="6"/>
  <c r="E333" i="6"/>
  <c r="E36" i="6" s="1"/>
  <c r="G339" i="6"/>
  <c r="G37" i="6" s="1"/>
  <c r="E375" i="6"/>
  <c r="G378" i="6"/>
  <c r="H381" i="6"/>
  <c r="G385" i="6"/>
  <c r="E389" i="6"/>
  <c r="F392" i="6"/>
  <c r="E396" i="6"/>
  <c r="E400" i="6"/>
  <c r="G405" i="6"/>
  <c r="I410" i="6"/>
  <c r="E32" i="7"/>
  <c r="G67" i="1" s="1"/>
  <c r="H502" i="7"/>
  <c r="H507" i="7" s="1"/>
  <c r="H45" i="7" s="1"/>
  <c r="H169" i="7"/>
  <c r="H181" i="7" s="1"/>
  <c r="J169" i="7"/>
  <c r="J181" i="7" s="1"/>
  <c r="E539" i="7"/>
  <c r="E541" i="7" s="1"/>
  <c r="E49" i="7" s="1"/>
  <c r="E391" i="7"/>
  <c r="F557" i="7"/>
  <c r="G563" i="7"/>
  <c r="H569" i="7"/>
  <c r="H575" i="7"/>
  <c r="I581" i="7"/>
  <c r="I587" i="7"/>
  <c r="J593" i="7"/>
  <c r="F39" i="8"/>
  <c r="J360" i="10"/>
  <c r="J364" i="10" s="1"/>
  <c r="J50" i="10" s="1"/>
  <c r="J86" i="10"/>
  <c r="J99" i="10" s="1"/>
  <c r="J397" i="10"/>
  <c r="E387" i="10"/>
  <c r="E391" i="10" s="1"/>
  <c r="E41" i="10"/>
  <c r="H417" i="10"/>
  <c r="F404" i="10"/>
  <c r="F412" i="10"/>
  <c r="J401" i="10"/>
  <c r="H399" i="10"/>
  <c r="H244" i="7"/>
  <c r="H253" i="7" s="1"/>
  <c r="I501" i="7"/>
  <c r="I507" i="7" s="1"/>
  <c r="I45" i="7" s="1"/>
  <c r="I519" i="7"/>
  <c r="I523" i="7" s="1"/>
  <c r="I47" i="7" s="1"/>
  <c r="J189" i="8"/>
  <c r="H188" i="8"/>
  <c r="F187" i="8"/>
  <c r="J185" i="8"/>
  <c r="H184" i="8"/>
  <c r="F183" i="8"/>
  <c r="J181" i="8"/>
  <c r="H180" i="8"/>
  <c r="F179" i="8"/>
  <c r="J177" i="8"/>
  <c r="H176" i="8"/>
  <c r="F175" i="8"/>
  <c r="J173" i="8"/>
  <c r="H172" i="8"/>
  <c r="F171" i="8"/>
  <c r="J169" i="8"/>
  <c r="H168" i="8"/>
  <c r="F167" i="8"/>
  <c r="J165" i="8"/>
  <c r="H164" i="8"/>
  <c r="F163" i="8"/>
  <c r="J161" i="8"/>
  <c r="H160" i="8"/>
  <c r="F159" i="8"/>
  <c r="I189" i="8"/>
  <c r="G188" i="8"/>
  <c r="E187" i="8"/>
  <c r="I185" i="8"/>
  <c r="G184" i="8"/>
  <c r="E183" i="8"/>
  <c r="I181" i="8"/>
  <c r="G180" i="8"/>
  <c r="E179" i="8"/>
  <c r="I177" i="8"/>
  <c r="G176" i="8"/>
  <c r="E175" i="8"/>
  <c r="I173" i="8"/>
  <c r="G172" i="8"/>
  <c r="E171" i="8"/>
  <c r="I169" i="8"/>
  <c r="G168" i="8"/>
  <c r="E167" i="8"/>
  <c r="I165" i="8"/>
  <c r="G164" i="8"/>
  <c r="E163" i="8"/>
  <c r="I161" i="8"/>
  <c r="G160" i="8"/>
  <c r="E159" i="8"/>
  <c r="I157" i="8"/>
  <c r="G156" i="8"/>
  <c r="E155" i="8"/>
  <c r="I153" i="8"/>
  <c r="G152" i="8"/>
  <c r="E151" i="8"/>
  <c r="G148" i="8"/>
  <c r="J190" i="8"/>
  <c r="H189" i="8"/>
  <c r="F188" i="8"/>
  <c r="J186" i="8"/>
  <c r="H185" i="8"/>
  <c r="F184" i="8"/>
  <c r="J182" i="8"/>
  <c r="H181" i="8"/>
  <c r="F180" i="8"/>
  <c r="J178" i="8"/>
  <c r="H177" i="8"/>
  <c r="F176" i="8"/>
  <c r="J174" i="8"/>
  <c r="H173" i="8"/>
  <c r="F172" i="8"/>
  <c r="J170" i="8"/>
  <c r="H169" i="8"/>
  <c r="F168" i="8"/>
  <c r="J166" i="8"/>
  <c r="H165" i="8"/>
  <c r="F164" i="8"/>
  <c r="J162" i="8"/>
  <c r="H161" i="8"/>
  <c r="F160" i="8"/>
  <c r="J158" i="8"/>
  <c r="H157" i="8"/>
  <c r="F156" i="8"/>
  <c r="J154" i="8"/>
  <c r="H153" i="8"/>
  <c r="F152" i="8"/>
  <c r="J150" i="8"/>
  <c r="H149" i="8"/>
  <c r="F148" i="8"/>
  <c r="I190" i="8"/>
  <c r="G189" i="8"/>
  <c r="E188" i="8"/>
  <c r="I186" i="8"/>
  <c r="G185" i="8"/>
  <c r="E184" i="8"/>
  <c r="I182" i="8"/>
  <c r="G181" i="8"/>
  <c r="E180" i="8"/>
  <c r="I178" i="8"/>
  <c r="G177" i="8"/>
  <c r="E176" i="8"/>
  <c r="I174" i="8"/>
  <c r="G173" i="8"/>
  <c r="E172" i="8"/>
  <c r="I170" i="8"/>
  <c r="G169" i="8"/>
  <c r="E168" i="8"/>
  <c r="I166" i="8"/>
  <c r="G165" i="8"/>
  <c r="E164" i="8"/>
  <c r="I162" i="8"/>
  <c r="G161" i="8"/>
  <c r="E160" i="8"/>
  <c r="I158" i="8"/>
  <c r="G157" i="8"/>
  <c r="E156" i="8"/>
  <c r="I154" i="8"/>
  <c r="G153" i="8"/>
  <c r="E152" i="8"/>
  <c r="I150" i="8"/>
  <c r="G149" i="8"/>
  <c r="E148" i="8"/>
  <c r="H190" i="8"/>
  <c r="F189" i="8"/>
  <c r="J187" i="8"/>
  <c r="H186" i="8"/>
  <c r="F185" i="8"/>
  <c r="J183" i="8"/>
  <c r="H182" i="8"/>
  <c r="F181" i="8"/>
  <c r="J179" i="8"/>
  <c r="H178" i="8"/>
  <c r="F177" i="8"/>
  <c r="G190" i="8"/>
  <c r="E189" i="8"/>
  <c r="I187" i="8"/>
  <c r="G186" i="8"/>
  <c r="E185" i="8"/>
  <c r="I183" i="8"/>
  <c r="G182" i="8"/>
  <c r="E181" i="8"/>
  <c r="I179" i="8"/>
  <c r="G178" i="8"/>
  <c r="E177" i="8"/>
  <c r="I175" i="8"/>
  <c r="G174" i="8"/>
  <c r="E173" i="8"/>
  <c r="I171" i="8"/>
  <c r="G170" i="8"/>
  <c r="I148" i="8"/>
  <c r="H150" i="8"/>
  <c r="J152" i="8"/>
  <c r="F155" i="8"/>
  <c r="E157" i="8"/>
  <c r="H159" i="8"/>
  <c r="F162" i="8"/>
  <c r="J164" i="8"/>
  <c r="H167" i="8"/>
  <c r="F170" i="8"/>
  <c r="E174" i="8"/>
  <c r="E178" i="8"/>
  <c r="G183" i="8"/>
  <c r="I188" i="8"/>
  <c r="E27" i="9"/>
  <c r="G69" i="1" s="1"/>
  <c r="E152" i="9"/>
  <c r="I203" i="9"/>
  <c r="I37" i="9" s="1"/>
  <c r="I228" i="9"/>
  <c r="E234" i="9"/>
  <c r="G239" i="9"/>
  <c r="I244" i="9"/>
  <c r="E250" i="9"/>
  <c r="G255" i="9"/>
  <c r="I260" i="9"/>
  <c r="E424" i="10"/>
  <c r="J416" i="10"/>
  <c r="H404" i="10"/>
  <c r="G428" i="10"/>
  <c r="F432" i="10"/>
  <c r="G424" i="10"/>
  <c r="G420" i="10"/>
  <c r="G417" i="10"/>
  <c r="F414" i="10"/>
  <c r="H411" i="10"/>
  <c r="J408" i="10"/>
  <c r="F406" i="10"/>
  <c r="H403" i="10"/>
  <c r="H401" i="10"/>
  <c r="F399" i="10"/>
  <c r="G397" i="10"/>
  <c r="J430" i="10"/>
  <c r="F424" i="10"/>
  <c r="F420" i="10"/>
  <c r="G416" i="10"/>
  <c r="I413" i="10"/>
  <c r="E411" i="10"/>
  <c r="G408" i="10"/>
  <c r="I405" i="10"/>
  <c r="F403" i="10"/>
  <c r="G401" i="10"/>
  <c r="E399" i="10"/>
  <c r="J396" i="10"/>
  <c r="H429" i="10"/>
  <c r="E423" i="10"/>
  <c r="E420" i="10"/>
  <c r="F416" i="10"/>
  <c r="H413" i="10"/>
  <c r="J410" i="10"/>
  <c r="F408" i="10"/>
  <c r="H405" i="10"/>
  <c r="E403" i="10"/>
  <c r="J400" i="10"/>
  <c r="J398" i="10"/>
  <c r="H396" i="10"/>
  <c r="F428" i="10"/>
  <c r="J422" i="10"/>
  <c r="E419" i="10"/>
  <c r="E416" i="10"/>
  <c r="G413" i="10"/>
  <c r="I410" i="10"/>
  <c r="E408" i="10"/>
  <c r="G405" i="10"/>
  <c r="J402" i="10"/>
  <c r="I398" i="10"/>
  <c r="G396" i="10"/>
  <c r="J437" i="10"/>
  <c r="E427" i="10"/>
  <c r="I422" i="10"/>
  <c r="J418" i="10"/>
  <c r="H415" i="10"/>
  <c r="J412" i="10"/>
  <c r="F410" i="10"/>
  <c r="H407" i="10"/>
  <c r="J404" i="10"/>
  <c r="I402" i="10"/>
  <c r="G400" i="10"/>
  <c r="F398" i="10"/>
  <c r="F396" i="10"/>
  <c r="G436" i="10"/>
  <c r="J426" i="10"/>
  <c r="I421" i="10"/>
  <c r="I418" i="10"/>
  <c r="E415" i="10"/>
  <c r="G412" i="10"/>
  <c r="I409" i="10"/>
  <c r="E407" i="10"/>
  <c r="G404" i="10"/>
  <c r="F402" i="10"/>
  <c r="F400" i="10"/>
  <c r="E396" i="10"/>
  <c r="J434" i="10"/>
  <c r="I425" i="10"/>
  <c r="H421" i="10"/>
  <c r="I417" i="10"/>
  <c r="J414" i="10"/>
  <c r="H218" i="10"/>
  <c r="H227" i="10" s="1"/>
  <c r="H356" i="10"/>
  <c r="H358" i="10" s="1"/>
  <c r="H49" i="10" s="1"/>
  <c r="J218" i="10"/>
  <c r="J227" i="10" s="1"/>
  <c r="I358" i="10"/>
  <c r="I49" i="10" s="1"/>
  <c r="H377" i="10"/>
  <c r="H52" i="10" s="1"/>
  <c r="J274" i="1" s="1"/>
  <c r="I397" i="10"/>
  <c r="J406" i="10"/>
  <c r="H425" i="10"/>
  <c r="H450" i="7"/>
  <c r="H458" i="7" s="1"/>
  <c r="H513" i="7"/>
  <c r="I149" i="8"/>
  <c r="I127" i="8"/>
  <c r="I128" i="8" s="1"/>
  <c r="I35" i="8" s="1"/>
  <c r="I39" i="8" s="1"/>
  <c r="F151" i="8"/>
  <c r="E153" i="8"/>
  <c r="G155" i="8"/>
  <c r="F157" i="8"/>
  <c r="I159" i="8"/>
  <c r="G162" i="8"/>
  <c r="E165" i="8"/>
  <c r="I167" i="8"/>
  <c r="H170" i="8"/>
  <c r="F174" i="8"/>
  <c r="F178" i="8"/>
  <c r="H183" i="8"/>
  <c r="J188" i="8"/>
  <c r="H268" i="9"/>
  <c r="J70" i="9"/>
  <c r="J87" i="9" s="1"/>
  <c r="J269" i="9"/>
  <c r="F269" i="9"/>
  <c r="E269" i="9"/>
  <c r="E199" i="9"/>
  <c r="E36" i="9" s="1"/>
  <c r="E41" i="9" s="1"/>
  <c r="J201" i="9"/>
  <c r="J203" i="9" s="1"/>
  <c r="J37" i="9" s="1"/>
  <c r="F234" i="9"/>
  <c r="H239" i="9"/>
  <c r="J244" i="9"/>
  <c r="F250" i="9"/>
  <c r="H255" i="9"/>
  <c r="J260" i="9"/>
  <c r="F266" i="9"/>
  <c r="I377" i="10"/>
  <c r="I52" i="10" s="1"/>
  <c r="G409" i="10"/>
  <c r="H433" i="10"/>
  <c r="E149" i="8"/>
  <c r="G151" i="8"/>
  <c r="F153" i="8"/>
  <c r="H155" i="8"/>
  <c r="J157" i="8"/>
  <c r="J159" i="8"/>
  <c r="H162" i="8"/>
  <c r="F165" i="8"/>
  <c r="J167" i="8"/>
  <c r="G171" i="8"/>
  <c r="H174" i="8"/>
  <c r="G179" i="8"/>
  <c r="I184" i="8"/>
  <c r="E190" i="8"/>
  <c r="I269" i="9"/>
  <c r="F199" i="9"/>
  <c r="F36" i="9" s="1"/>
  <c r="F41" i="9" s="1"/>
  <c r="E230" i="9"/>
  <c r="G235" i="9"/>
  <c r="I240" i="9"/>
  <c r="E246" i="9"/>
  <c r="G251" i="9"/>
  <c r="I256" i="9"/>
  <c r="E262" i="9"/>
  <c r="G267" i="9"/>
  <c r="E38" i="10"/>
  <c r="G70" i="1" s="1"/>
  <c r="I303" i="10"/>
  <c r="E400" i="10"/>
  <c r="H409" i="10"/>
  <c r="E555" i="7"/>
  <c r="H556" i="7"/>
  <c r="E558" i="7"/>
  <c r="H559" i="7"/>
  <c r="E561" i="7"/>
  <c r="H562" i="7"/>
  <c r="F564" i="7"/>
  <c r="I565" i="7"/>
  <c r="F567" i="7"/>
  <c r="I568" i="7"/>
  <c r="F570" i="7"/>
  <c r="I571" i="7"/>
  <c r="F573" i="7"/>
  <c r="J574" i="7"/>
  <c r="G576" i="7"/>
  <c r="J577" i="7"/>
  <c r="G579" i="7"/>
  <c r="J580" i="7"/>
  <c r="G582" i="7"/>
  <c r="J583" i="7"/>
  <c r="H585" i="7"/>
  <c r="E587" i="7"/>
  <c r="H588" i="7"/>
  <c r="E590" i="7"/>
  <c r="H591" i="7"/>
  <c r="E593" i="7"/>
  <c r="H594" i="7"/>
  <c r="I131" i="8"/>
  <c r="I132" i="8" s="1"/>
  <c r="I36" i="8" s="1"/>
  <c r="F149" i="8"/>
  <c r="J153" i="8"/>
  <c r="I155" i="8"/>
  <c r="E158" i="8"/>
  <c r="I160" i="8"/>
  <c r="G163" i="8"/>
  <c r="E166" i="8"/>
  <c r="I168" i="8"/>
  <c r="H171" i="8"/>
  <c r="G175" i="8"/>
  <c r="H179" i="8"/>
  <c r="J184" i="8"/>
  <c r="F190" i="8"/>
  <c r="E106" i="9"/>
  <c r="H207" i="9"/>
  <c r="H38" i="9" s="1"/>
  <c r="I273" i="1" s="1"/>
  <c r="L273" i="1" s="1"/>
  <c r="F230" i="9"/>
  <c r="H235" i="9"/>
  <c r="J240" i="9"/>
  <c r="F246" i="9"/>
  <c r="H251" i="9"/>
  <c r="J256" i="9"/>
  <c r="F262" i="9"/>
  <c r="H267" i="9"/>
  <c r="H400" i="10"/>
  <c r="E326" i="10"/>
  <c r="I401" i="10"/>
  <c r="E412" i="10"/>
  <c r="H145" i="9"/>
  <c r="H152" i="9" s="1"/>
  <c r="G231" i="9"/>
  <c r="I236" i="9"/>
  <c r="E242" i="9"/>
  <c r="G247" i="9"/>
  <c r="I252" i="9"/>
  <c r="E258" i="9"/>
  <c r="G263" i="9"/>
  <c r="I268" i="9"/>
  <c r="G38" i="10"/>
  <c r="I70" i="1" s="1"/>
  <c r="H363" i="10"/>
  <c r="H364" i="10" s="1"/>
  <c r="H50" i="10" s="1"/>
  <c r="H274" i="1" s="1"/>
  <c r="H286" i="10"/>
  <c r="H303" i="10" s="1"/>
  <c r="J286" i="10"/>
  <c r="J303" i="10" s="1"/>
  <c r="J376" i="10"/>
  <c r="J377" i="10" s="1"/>
  <c r="J52" i="10" s="1"/>
  <c r="E596" i="7"/>
  <c r="I594" i="7"/>
  <c r="G593" i="7"/>
  <c r="E592" i="7"/>
  <c r="I590" i="7"/>
  <c r="G589" i="7"/>
  <c r="E588" i="7"/>
  <c r="I586" i="7"/>
  <c r="G585" i="7"/>
  <c r="E584" i="7"/>
  <c r="I582" i="7"/>
  <c r="G581" i="7"/>
  <c r="E580" i="7"/>
  <c r="I578" i="7"/>
  <c r="G577" i="7"/>
  <c r="E576" i="7"/>
  <c r="I574" i="7"/>
  <c r="G573" i="7"/>
  <c r="E572" i="7"/>
  <c r="I570" i="7"/>
  <c r="G569" i="7"/>
  <c r="E568" i="7"/>
  <c r="I566" i="7"/>
  <c r="G565" i="7"/>
  <c r="E564" i="7"/>
  <c r="I562" i="7"/>
  <c r="G561" i="7"/>
  <c r="E560" i="7"/>
  <c r="I558" i="7"/>
  <c r="G557" i="7"/>
  <c r="E556" i="7"/>
  <c r="I554" i="7"/>
  <c r="G555" i="7"/>
  <c r="J556" i="7"/>
  <c r="G558" i="7"/>
  <c r="J559" i="7"/>
  <c r="H561" i="7"/>
  <c r="E563" i="7"/>
  <c r="H564" i="7"/>
  <c r="E566" i="7"/>
  <c r="H567" i="7"/>
  <c r="E569" i="7"/>
  <c r="H570" i="7"/>
  <c r="F572" i="7"/>
  <c r="I573" i="7"/>
  <c r="F575" i="7"/>
  <c r="I576" i="7"/>
  <c r="F578" i="7"/>
  <c r="I579" i="7"/>
  <c r="F581" i="7"/>
  <c r="J582" i="7"/>
  <c r="G584" i="7"/>
  <c r="J585" i="7"/>
  <c r="G587" i="7"/>
  <c r="J588" i="7"/>
  <c r="G590" i="7"/>
  <c r="J591" i="7"/>
  <c r="H593" i="7"/>
  <c r="E595" i="7"/>
  <c r="H596" i="7"/>
  <c r="I70" i="8"/>
  <c r="I82" i="8" s="1"/>
  <c r="E150" i="8"/>
  <c r="F154" i="8"/>
  <c r="H156" i="8"/>
  <c r="G158" i="8"/>
  <c r="E161" i="8"/>
  <c r="I163" i="8"/>
  <c r="G166" i="8"/>
  <c r="E169" i="8"/>
  <c r="I172" i="8"/>
  <c r="J175" i="8"/>
  <c r="J180" i="8"/>
  <c r="F186" i="8"/>
  <c r="F47" i="9"/>
  <c r="G30" i="9"/>
  <c r="I145" i="9"/>
  <c r="I152" i="9" s="1"/>
  <c r="G212" i="9"/>
  <c r="G39" i="9" s="1"/>
  <c r="G41" i="9" s="1"/>
  <c r="H231" i="9"/>
  <c r="J236" i="9"/>
  <c r="F242" i="9"/>
  <c r="H247" i="9"/>
  <c r="J252" i="9"/>
  <c r="F258" i="9"/>
  <c r="H263" i="9"/>
  <c r="J268" i="9"/>
  <c r="E249" i="10"/>
  <c r="E358" i="10"/>
  <c r="E49" i="10" s="1"/>
  <c r="J370" i="10"/>
  <c r="J51" i="10" s="1"/>
  <c r="E404" i="10"/>
  <c r="I414" i="10"/>
  <c r="J679" i="11"/>
  <c r="J368" i="11"/>
  <c r="J383" i="11" s="1"/>
  <c r="I701" i="11"/>
  <c r="I50" i="11" s="1"/>
  <c r="J460" i="11"/>
  <c r="J475" i="11" s="1"/>
  <c r="J671" i="11"/>
  <c r="J674" i="11" s="1"/>
  <c r="J47" i="11" s="1"/>
  <c r="J723" i="11"/>
  <c r="F738" i="11"/>
  <c r="H752" i="11"/>
  <c r="H70" i="9"/>
  <c r="H87" i="9" s="1"/>
  <c r="I227" i="9"/>
  <c r="E229" i="9"/>
  <c r="G230" i="9"/>
  <c r="I231" i="9"/>
  <c r="E233" i="9"/>
  <c r="G234" i="9"/>
  <c r="I235" i="9"/>
  <c r="E237" i="9"/>
  <c r="G238" i="9"/>
  <c r="I239" i="9"/>
  <c r="E241" i="9"/>
  <c r="G242" i="9"/>
  <c r="I243" i="9"/>
  <c r="E245" i="9"/>
  <c r="G246" i="9"/>
  <c r="I247" i="9"/>
  <c r="E249" i="9"/>
  <c r="G250" i="9"/>
  <c r="I251" i="9"/>
  <c r="E253" i="9"/>
  <c r="G254" i="9"/>
  <c r="I255" i="9"/>
  <c r="E257" i="9"/>
  <c r="G258" i="9"/>
  <c r="I259" i="9"/>
  <c r="E261" i="9"/>
  <c r="G262" i="9"/>
  <c r="I263" i="9"/>
  <c r="E265" i="9"/>
  <c r="G266" i="9"/>
  <c r="I267" i="9"/>
  <c r="J38" i="10"/>
  <c r="L70" i="1" s="1"/>
  <c r="I399" i="10"/>
  <c r="I366" i="10"/>
  <c r="I370" i="10" s="1"/>
  <c r="I51" i="10" s="1"/>
  <c r="G358" i="10"/>
  <c r="G49" i="10" s="1"/>
  <c r="F80" i="11"/>
  <c r="H90" i="1" s="1"/>
  <c r="G33" i="11"/>
  <c r="I71" i="1" s="1"/>
  <c r="J701" i="11"/>
  <c r="J50" i="11" s="1"/>
  <c r="I710" i="11"/>
  <c r="I51" i="11" s="1"/>
  <c r="J202" i="11"/>
  <c r="J704" i="11" s="1"/>
  <c r="J725" i="11"/>
  <c r="J739" i="11"/>
  <c r="F754" i="11"/>
  <c r="J227" i="9"/>
  <c r="F229" i="9"/>
  <c r="H230" i="9"/>
  <c r="J231" i="9"/>
  <c r="F233" i="9"/>
  <c r="H234" i="9"/>
  <c r="J235" i="9"/>
  <c r="F237" i="9"/>
  <c r="H238" i="9"/>
  <c r="J239" i="9"/>
  <c r="F241" i="9"/>
  <c r="H242" i="9"/>
  <c r="J243" i="9"/>
  <c r="F245" i="9"/>
  <c r="H246" i="9"/>
  <c r="J247" i="9"/>
  <c r="F249" i="9"/>
  <c r="H250" i="9"/>
  <c r="J251" i="9"/>
  <c r="F253" i="9"/>
  <c r="H254" i="9"/>
  <c r="J255" i="9"/>
  <c r="F257" i="9"/>
  <c r="H258" i="9"/>
  <c r="J259" i="9"/>
  <c r="F261" i="9"/>
  <c r="H262" i="9"/>
  <c r="J263" i="9"/>
  <c r="F265" i="9"/>
  <c r="H266" i="9"/>
  <c r="J267" i="9"/>
  <c r="J399" i="10"/>
  <c r="H727" i="11"/>
  <c r="J741" i="11"/>
  <c r="J755" i="11"/>
  <c r="I198" i="9"/>
  <c r="I199" i="9" s="1"/>
  <c r="I36" i="9" s="1"/>
  <c r="E228" i="9"/>
  <c r="G229" i="9"/>
  <c r="I230" i="9"/>
  <c r="E232" i="9"/>
  <c r="G233" i="9"/>
  <c r="I234" i="9"/>
  <c r="E236" i="9"/>
  <c r="G237" i="9"/>
  <c r="I238" i="9"/>
  <c r="E240" i="9"/>
  <c r="G241" i="9"/>
  <c r="I242" i="9"/>
  <c r="E244" i="9"/>
  <c r="G245" i="9"/>
  <c r="I246" i="9"/>
  <c r="E248" i="9"/>
  <c r="G249" i="9"/>
  <c r="I250" i="9"/>
  <c r="E252" i="9"/>
  <c r="G253" i="9"/>
  <c r="I254" i="9"/>
  <c r="E256" i="9"/>
  <c r="G257" i="9"/>
  <c r="I258" i="9"/>
  <c r="E260" i="9"/>
  <c r="G261" i="9"/>
  <c r="I262" i="9"/>
  <c r="E264" i="9"/>
  <c r="G265" i="9"/>
  <c r="I266" i="9"/>
  <c r="E268" i="9"/>
  <c r="G269" i="9"/>
  <c r="E64" i="10"/>
  <c r="I396" i="10"/>
  <c r="I86" i="10"/>
  <c r="I99" i="10" s="1"/>
  <c r="E384" i="10"/>
  <c r="E53" i="10" s="1"/>
  <c r="I391" i="10"/>
  <c r="I157" i="10"/>
  <c r="I165" i="10" s="1"/>
  <c r="G303" i="10"/>
  <c r="F383" i="10"/>
  <c r="F303" i="10"/>
  <c r="I183" i="11"/>
  <c r="I27" i="11" s="1"/>
  <c r="K167" i="1" s="1"/>
  <c r="K198" i="1" s="1"/>
  <c r="J179" i="11"/>
  <c r="L38" i="1" s="1"/>
  <c r="I669" i="11"/>
  <c r="I281" i="11"/>
  <c r="I295" i="11" s="1"/>
  <c r="I383" i="11"/>
  <c r="H683" i="11"/>
  <c r="H48" i="11" s="1"/>
  <c r="H275" i="1" s="1"/>
  <c r="E683" i="11"/>
  <c r="E48" i="11" s="1"/>
  <c r="F729" i="11"/>
  <c r="H743" i="11"/>
  <c r="J757" i="11"/>
  <c r="J198" i="9"/>
  <c r="J199" i="9" s="1"/>
  <c r="J36" i="9" s="1"/>
  <c r="J41" i="9" s="1"/>
  <c r="F228" i="9"/>
  <c r="H229" i="9"/>
  <c r="J230" i="9"/>
  <c r="F232" i="9"/>
  <c r="H233" i="9"/>
  <c r="J234" i="9"/>
  <c r="F236" i="9"/>
  <c r="H237" i="9"/>
  <c r="J238" i="9"/>
  <c r="F240" i="9"/>
  <c r="H241" i="9"/>
  <c r="J242" i="9"/>
  <c r="F244" i="9"/>
  <c r="H245" i="9"/>
  <c r="J246" i="9"/>
  <c r="F248" i="9"/>
  <c r="H249" i="9"/>
  <c r="J250" i="9"/>
  <c r="F252" i="9"/>
  <c r="H253" i="9"/>
  <c r="J254" i="9"/>
  <c r="F256" i="9"/>
  <c r="H257" i="9"/>
  <c r="J258" i="9"/>
  <c r="F260" i="9"/>
  <c r="H261" i="9"/>
  <c r="J262" i="9"/>
  <c r="F264" i="9"/>
  <c r="H265" i="9"/>
  <c r="J266" i="9"/>
  <c r="F268" i="9"/>
  <c r="H269" i="9"/>
  <c r="F64" i="10"/>
  <c r="I400" i="10"/>
  <c r="J391" i="10"/>
  <c r="H157" i="10"/>
  <c r="H165" i="10" s="1"/>
  <c r="J157" i="10"/>
  <c r="J165" i="10" s="1"/>
  <c r="I80" i="11"/>
  <c r="K90" i="1" s="1"/>
  <c r="H692" i="11"/>
  <c r="H49" i="11" s="1"/>
  <c r="I275" i="1" s="1"/>
  <c r="F52" i="11"/>
  <c r="I683" i="11"/>
  <c r="I48" i="11" s="1"/>
  <c r="H701" i="11"/>
  <c r="H50" i="11" s="1"/>
  <c r="J275" i="1" s="1"/>
  <c r="G710" i="11"/>
  <c r="G51" i="11" s="1"/>
  <c r="G52" i="11" s="1"/>
  <c r="F731" i="11"/>
  <c r="F745" i="11"/>
  <c r="J761" i="11"/>
  <c r="H451" i="13"/>
  <c r="H45" i="13" s="1"/>
  <c r="I277" i="1" s="1"/>
  <c r="E227" i="9"/>
  <c r="G228" i="9"/>
  <c r="I229" i="9"/>
  <c r="E231" i="9"/>
  <c r="G232" i="9"/>
  <c r="I233" i="9"/>
  <c r="E235" i="9"/>
  <c r="G236" i="9"/>
  <c r="I237" i="9"/>
  <c r="E239" i="9"/>
  <c r="G240" i="9"/>
  <c r="I241" i="9"/>
  <c r="E243" i="9"/>
  <c r="G244" i="9"/>
  <c r="I245" i="9"/>
  <c r="E247" i="9"/>
  <c r="G248" i="9"/>
  <c r="I249" i="9"/>
  <c r="E251" i="9"/>
  <c r="G252" i="9"/>
  <c r="I253" i="9"/>
  <c r="E255" i="9"/>
  <c r="G256" i="9"/>
  <c r="I257" i="9"/>
  <c r="E259" i="9"/>
  <c r="G260" i="9"/>
  <c r="I261" i="9"/>
  <c r="E263" i="9"/>
  <c r="G264" i="9"/>
  <c r="I265" i="9"/>
  <c r="E267" i="9"/>
  <c r="G268" i="9"/>
  <c r="G384" i="10"/>
  <c r="G53" i="10" s="1"/>
  <c r="I438" i="10"/>
  <c r="G227" i="10"/>
  <c r="F382" i="10"/>
  <c r="F384" i="10" s="1"/>
  <c r="F53" i="10" s="1"/>
  <c r="F54" i="10" s="1"/>
  <c r="F33" i="11"/>
  <c r="H71" i="1" s="1"/>
  <c r="H764" i="11"/>
  <c r="E710" i="11"/>
  <c r="E51" i="11" s="1"/>
  <c r="H719" i="11"/>
  <c r="J732" i="11"/>
  <c r="F747" i="11"/>
  <c r="G766" i="11"/>
  <c r="F227" i="9"/>
  <c r="H228" i="9"/>
  <c r="J229" i="9"/>
  <c r="F231" i="9"/>
  <c r="H232" i="9"/>
  <c r="J233" i="9"/>
  <c r="F235" i="9"/>
  <c r="H236" i="9"/>
  <c r="J237" i="9"/>
  <c r="F239" i="9"/>
  <c r="H240" i="9"/>
  <c r="J241" i="9"/>
  <c r="F243" i="9"/>
  <c r="H244" i="9"/>
  <c r="J245" i="9"/>
  <c r="F247" i="9"/>
  <c r="H248" i="9"/>
  <c r="J249" i="9"/>
  <c r="F251" i="9"/>
  <c r="H252" i="9"/>
  <c r="J253" i="9"/>
  <c r="F255" i="9"/>
  <c r="H256" i="9"/>
  <c r="J257" i="9"/>
  <c r="F259" i="9"/>
  <c r="H260" i="9"/>
  <c r="J261" i="9"/>
  <c r="F263" i="9"/>
  <c r="H264" i="9"/>
  <c r="J265" i="9"/>
  <c r="F267" i="9"/>
  <c r="I364" i="10"/>
  <c r="I50" i="10" s="1"/>
  <c r="H384" i="10"/>
  <c r="H53" i="10" s="1"/>
  <c r="K274" i="1" s="1"/>
  <c r="E377" i="10"/>
  <c r="E52" i="10" s="1"/>
  <c r="H710" i="11"/>
  <c r="H51" i="11" s="1"/>
  <c r="K275" i="1" s="1"/>
  <c r="E311" i="11"/>
  <c r="I719" i="11"/>
  <c r="H734" i="11"/>
  <c r="G700" i="12"/>
  <c r="E699" i="12"/>
  <c r="I697" i="12"/>
  <c r="G696" i="12"/>
  <c r="E695" i="12"/>
  <c r="I693" i="12"/>
  <c r="G692" i="12"/>
  <c r="E691" i="12"/>
  <c r="I689" i="12"/>
  <c r="G688" i="12"/>
  <c r="E687" i="12"/>
  <c r="I685" i="12"/>
  <c r="G684" i="12"/>
  <c r="E683" i="12"/>
  <c r="I681" i="12"/>
  <c r="G680" i="12"/>
  <c r="E679" i="12"/>
  <c r="I677" i="12"/>
  <c r="G676" i="12"/>
  <c r="E675" i="12"/>
  <c r="I673" i="12"/>
  <c r="G672" i="12"/>
  <c r="E671" i="12"/>
  <c r="I669" i="12"/>
  <c r="G668" i="12"/>
  <c r="E667" i="12"/>
  <c r="I665" i="12"/>
  <c r="G664" i="12"/>
  <c r="E663" i="12"/>
  <c r="I661" i="12"/>
  <c r="G660" i="12"/>
  <c r="E659" i="12"/>
  <c r="F700" i="12"/>
  <c r="J698" i="12"/>
  <c r="H697" i="12"/>
  <c r="F696" i="12"/>
  <c r="J694" i="12"/>
  <c r="H693" i="12"/>
  <c r="F692" i="12"/>
  <c r="J690" i="12"/>
  <c r="H689" i="12"/>
  <c r="F688" i="12"/>
  <c r="J686" i="12"/>
  <c r="H685" i="12"/>
  <c r="F684" i="12"/>
  <c r="J682" i="12"/>
  <c r="H681" i="12"/>
  <c r="F680" i="12"/>
  <c r="J678" i="12"/>
  <c r="H677" i="12"/>
  <c r="F676" i="12"/>
  <c r="J674" i="12"/>
  <c r="H673" i="12"/>
  <c r="F672" i="12"/>
  <c r="J670" i="12"/>
  <c r="H669" i="12"/>
  <c r="F668" i="12"/>
  <c r="J666" i="12"/>
  <c r="H665" i="12"/>
  <c r="F664" i="12"/>
  <c r="J662" i="12"/>
  <c r="H661" i="12"/>
  <c r="F660" i="12"/>
  <c r="J658" i="12"/>
  <c r="H699" i="12"/>
  <c r="J697" i="12"/>
  <c r="J695" i="12"/>
  <c r="F694" i="12"/>
  <c r="H692" i="12"/>
  <c r="H690" i="12"/>
  <c r="J688" i="12"/>
  <c r="F687" i="12"/>
  <c r="F685" i="12"/>
  <c r="H683" i="12"/>
  <c r="J681" i="12"/>
  <c r="J679" i="12"/>
  <c r="F678" i="12"/>
  <c r="H676" i="12"/>
  <c r="H674" i="12"/>
  <c r="J672" i="12"/>
  <c r="F671" i="12"/>
  <c r="F669" i="12"/>
  <c r="H667" i="12"/>
  <c r="J665" i="12"/>
  <c r="J663" i="12"/>
  <c r="F662" i="12"/>
  <c r="H660" i="12"/>
  <c r="H658" i="12"/>
  <c r="J700" i="12"/>
  <c r="F699" i="12"/>
  <c r="F697" i="12"/>
  <c r="H695" i="12"/>
  <c r="J693" i="12"/>
  <c r="J691" i="12"/>
  <c r="F690" i="12"/>
  <c r="H688" i="12"/>
  <c r="H686" i="12"/>
  <c r="J684" i="12"/>
  <c r="F683" i="12"/>
  <c r="F681" i="12"/>
  <c r="H679" i="12"/>
  <c r="J677" i="12"/>
  <c r="J675" i="12"/>
  <c r="F674" i="12"/>
  <c r="H672" i="12"/>
  <c r="H670" i="12"/>
  <c r="J668" i="12"/>
  <c r="F667" i="12"/>
  <c r="F665" i="12"/>
  <c r="H663" i="12"/>
  <c r="J661" i="12"/>
  <c r="I700" i="12"/>
  <c r="I698" i="12"/>
  <c r="E697" i="12"/>
  <c r="G695" i="12"/>
  <c r="G693" i="12"/>
  <c r="I691" i="12"/>
  <c r="E690" i="12"/>
  <c r="E688" i="12"/>
  <c r="G686" i="12"/>
  <c r="I684" i="12"/>
  <c r="I682" i="12"/>
  <c r="E681" i="12"/>
  <c r="G679" i="12"/>
  <c r="G677" i="12"/>
  <c r="I675" i="12"/>
  <c r="E674" i="12"/>
  <c r="E672" i="12"/>
  <c r="G670" i="12"/>
  <c r="I668" i="12"/>
  <c r="I666" i="12"/>
  <c r="E665" i="12"/>
  <c r="F698" i="12"/>
  <c r="F695" i="12"/>
  <c r="I692" i="12"/>
  <c r="G689" i="12"/>
  <c r="I686" i="12"/>
  <c r="J683" i="12"/>
  <c r="J680" i="12"/>
  <c r="G678" i="12"/>
  <c r="G675" i="12"/>
  <c r="I672" i="12"/>
  <c r="J669" i="12"/>
  <c r="H666" i="12"/>
  <c r="E664" i="12"/>
  <c r="G661" i="12"/>
  <c r="H659" i="12"/>
  <c r="H700" i="12"/>
  <c r="E698" i="12"/>
  <c r="I694" i="12"/>
  <c r="E692" i="12"/>
  <c r="F689" i="12"/>
  <c r="F686" i="12"/>
  <c r="I683" i="12"/>
  <c r="I680" i="12"/>
  <c r="E678" i="12"/>
  <c r="F675" i="12"/>
  <c r="J671" i="12"/>
  <c r="G669" i="12"/>
  <c r="G666" i="12"/>
  <c r="I663" i="12"/>
  <c r="F661" i="12"/>
  <c r="G659" i="12"/>
  <c r="I699" i="12"/>
  <c r="E696" i="12"/>
  <c r="H691" i="12"/>
  <c r="J687" i="12"/>
  <c r="H684" i="12"/>
  <c r="H680" i="12"/>
  <c r="J676" i="12"/>
  <c r="F673" i="12"/>
  <c r="E669" i="12"/>
  <c r="G665" i="12"/>
  <c r="G662" i="12"/>
  <c r="F659" i="12"/>
  <c r="G699" i="12"/>
  <c r="I695" i="12"/>
  <c r="G691" i="12"/>
  <c r="I687" i="12"/>
  <c r="E684" i="12"/>
  <c r="E680" i="12"/>
  <c r="I676" i="12"/>
  <c r="E673" i="12"/>
  <c r="H668" i="12"/>
  <c r="J664" i="12"/>
  <c r="E662" i="12"/>
  <c r="I658" i="12"/>
  <c r="G697" i="12"/>
  <c r="E694" i="12"/>
  <c r="G690" i="12"/>
  <c r="E686" i="12"/>
  <c r="G682" i="12"/>
  <c r="I678" i="12"/>
  <c r="I674" i="12"/>
  <c r="G671" i="12"/>
  <c r="I667" i="12"/>
  <c r="G663" i="12"/>
  <c r="I660" i="12"/>
  <c r="E658" i="12"/>
  <c r="J696" i="12"/>
  <c r="F693" i="12"/>
  <c r="J689" i="12"/>
  <c r="J685" i="12"/>
  <c r="F682" i="12"/>
  <c r="H678" i="12"/>
  <c r="G674" i="12"/>
  <c r="I670" i="12"/>
  <c r="G667" i="12"/>
  <c r="F663" i="12"/>
  <c r="E660" i="12"/>
  <c r="E700" i="12"/>
  <c r="I696" i="12"/>
  <c r="E693" i="12"/>
  <c r="E689" i="12"/>
  <c r="G685" i="12"/>
  <c r="E682" i="12"/>
  <c r="F677" i="12"/>
  <c r="J673" i="12"/>
  <c r="F670" i="12"/>
  <c r="F666" i="12"/>
  <c r="I662" i="12"/>
  <c r="J659" i="12"/>
  <c r="J692" i="12"/>
  <c r="H682" i="12"/>
  <c r="I671" i="12"/>
  <c r="H662" i="12"/>
  <c r="J699" i="12"/>
  <c r="I690" i="12"/>
  <c r="I679" i="12"/>
  <c r="E670" i="12"/>
  <c r="J660" i="12"/>
  <c r="H698" i="12"/>
  <c r="I688" i="12"/>
  <c r="F679" i="12"/>
  <c r="E668" i="12"/>
  <c r="I659" i="12"/>
  <c r="G687" i="12"/>
  <c r="H671" i="12"/>
  <c r="E685" i="12"/>
  <c r="J667" i="12"/>
  <c r="G698" i="12"/>
  <c r="G683" i="12"/>
  <c r="E666" i="12"/>
  <c r="H696" i="12"/>
  <c r="G681" i="12"/>
  <c r="I664" i="12"/>
  <c r="H694" i="12"/>
  <c r="E677" i="12"/>
  <c r="H664" i="12"/>
  <c r="G694" i="12"/>
  <c r="E676" i="12"/>
  <c r="E661" i="12"/>
  <c r="F691" i="12"/>
  <c r="H675" i="12"/>
  <c r="G658" i="12"/>
  <c r="I429" i="10"/>
  <c r="E431" i="10"/>
  <c r="G432" i="10"/>
  <c r="I433" i="10"/>
  <c r="E435" i="10"/>
  <c r="H436" i="10"/>
  <c r="E438" i="10"/>
  <c r="J102" i="11"/>
  <c r="F120" i="11"/>
  <c r="H451" i="11"/>
  <c r="H30" i="11" s="1"/>
  <c r="J170" i="1" s="1"/>
  <c r="H549" i="11"/>
  <c r="H561" i="11" s="1"/>
  <c r="H672" i="11"/>
  <c r="E724" i="11"/>
  <c r="E726" i="11"/>
  <c r="I727" i="11"/>
  <c r="G729" i="11"/>
  <c r="G731" i="11"/>
  <c r="E733" i="11"/>
  <c r="I734" i="11"/>
  <c r="I736" i="11"/>
  <c r="G738" i="11"/>
  <c r="E740" i="11"/>
  <c r="E742" i="11"/>
  <c r="I743" i="11"/>
  <c r="G745" i="11"/>
  <c r="G747" i="11"/>
  <c r="E749" i="11"/>
  <c r="I750" i="11"/>
  <c r="I752" i="11"/>
  <c r="G754" i="11"/>
  <c r="E756" i="11"/>
  <c r="G758" i="11"/>
  <c r="G762" i="11"/>
  <c r="J618" i="12"/>
  <c r="J52" i="12" s="1"/>
  <c r="G609" i="12"/>
  <c r="G51" i="12" s="1"/>
  <c r="J488" i="13"/>
  <c r="J405" i="10"/>
  <c r="F407" i="10"/>
  <c r="H408" i="10"/>
  <c r="J409" i="10"/>
  <c r="F411" i="10"/>
  <c r="H412" i="10"/>
  <c r="J413" i="10"/>
  <c r="F415" i="10"/>
  <c r="H416" i="10"/>
  <c r="J417" i="10"/>
  <c r="F419" i="10"/>
  <c r="H420" i="10"/>
  <c r="J421" i="10"/>
  <c r="F423" i="10"/>
  <c r="H424" i="10"/>
  <c r="J425" i="10"/>
  <c r="F427" i="10"/>
  <c r="H428" i="10"/>
  <c r="J429" i="10"/>
  <c r="F431" i="10"/>
  <c r="H432" i="10"/>
  <c r="J433" i="10"/>
  <c r="F435" i="10"/>
  <c r="I436" i="10"/>
  <c r="F438" i="10"/>
  <c r="I102" i="11"/>
  <c r="I120" i="11" s="1"/>
  <c r="G561" i="11"/>
  <c r="J683" i="11"/>
  <c r="J48" i="11" s="1"/>
  <c r="H724" i="11"/>
  <c r="F726" i="11"/>
  <c r="J727" i="11"/>
  <c r="J729" i="11"/>
  <c r="H731" i="11"/>
  <c r="F733" i="11"/>
  <c r="F735" i="11"/>
  <c r="J736" i="11"/>
  <c r="H738" i="11"/>
  <c r="H740" i="11"/>
  <c r="F742" i="11"/>
  <c r="J743" i="11"/>
  <c r="J745" i="11"/>
  <c r="H747" i="11"/>
  <c r="F749" i="11"/>
  <c r="F751" i="11"/>
  <c r="J752" i="11"/>
  <c r="H754" i="11"/>
  <c r="H756" i="11"/>
  <c r="H758" i="11"/>
  <c r="E763" i="11"/>
  <c r="H605" i="12"/>
  <c r="H338" i="12"/>
  <c r="H347" i="12" s="1"/>
  <c r="J546" i="12"/>
  <c r="J553" i="12" s="1"/>
  <c r="E398" i="10"/>
  <c r="G399" i="10"/>
  <c r="E402" i="10"/>
  <c r="G403" i="10"/>
  <c r="I404" i="10"/>
  <c r="E406" i="10"/>
  <c r="G407" i="10"/>
  <c r="I408" i="10"/>
  <c r="E410" i="10"/>
  <c r="G411" i="10"/>
  <c r="I412" i="10"/>
  <c r="E414" i="10"/>
  <c r="G415" i="10"/>
  <c r="I416" i="10"/>
  <c r="E418" i="10"/>
  <c r="G419" i="10"/>
  <c r="I420" i="10"/>
  <c r="E422" i="10"/>
  <c r="G423" i="10"/>
  <c r="I424" i="10"/>
  <c r="E426" i="10"/>
  <c r="G427" i="10"/>
  <c r="I428" i="10"/>
  <c r="E430" i="10"/>
  <c r="G431" i="10"/>
  <c r="I432" i="10"/>
  <c r="E434" i="10"/>
  <c r="G435" i="10"/>
  <c r="J436" i="10"/>
  <c r="G438" i="10"/>
  <c r="H368" i="11"/>
  <c r="H383" i="11" s="1"/>
  <c r="J612" i="11"/>
  <c r="J629" i="11" s="1"/>
  <c r="I724" i="11"/>
  <c r="G726" i="11"/>
  <c r="E728" i="11"/>
  <c r="E730" i="11"/>
  <c r="I731" i="11"/>
  <c r="G733" i="11"/>
  <c r="G735" i="11"/>
  <c r="E737" i="11"/>
  <c r="I738" i="11"/>
  <c r="I740" i="11"/>
  <c r="G742" i="11"/>
  <c r="E744" i="11"/>
  <c r="E746" i="11"/>
  <c r="I747" i="11"/>
  <c r="G749" i="11"/>
  <c r="G751" i="11"/>
  <c r="E753" i="11"/>
  <c r="I754" i="11"/>
  <c r="I756" i="11"/>
  <c r="E759" i="11"/>
  <c r="F763" i="11"/>
  <c r="E68" i="12"/>
  <c r="G91" i="1" s="1"/>
  <c r="J210" i="12"/>
  <c r="J259" i="12"/>
  <c r="J268" i="12" s="1"/>
  <c r="H489" i="12"/>
  <c r="G643" i="12"/>
  <c r="F418" i="10"/>
  <c r="H419" i="10"/>
  <c r="J420" i="10"/>
  <c r="F422" i="10"/>
  <c r="H423" i="10"/>
  <c r="J424" i="10"/>
  <c r="F426" i="10"/>
  <c r="H427" i="10"/>
  <c r="J428" i="10"/>
  <c r="F430" i="10"/>
  <c r="H431" i="10"/>
  <c r="J432" i="10"/>
  <c r="F434" i="10"/>
  <c r="H435" i="10"/>
  <c r="E437" i="10"/>
  <c r="J119" i="11"/>
  <c r="J703" i="11" s="1"/>
  <c r="J710" i="11" s="1"/>
  <c r="J51" i="11" s="1"/>
  <c r="J192" i="11"/>
  <c r="J203" i="11" s="1"/>
  <c r="E241" i="11"/>
  <c r="E577" i="11"/>
  <c r="I671" i="11"/>
  <c r="J692" i="11"/>
  <c r="J49" i="11" s="1"/>
  <c r="J719" i="11"/>
  <c r="F723" i="11"/>
  <c r="J724" i="11"/>
  <c r="H726" i="11"/>
  <c r="H728" i="11"/>
  <c r="F730" i="11"/>
  <c r="J731" i="11"/>
  <c r="J733" i="11"/>
  <c r="H735" i="11"/>
  <c r="F737" i="11"/>
  <c r="F739" i="11"/>
  <c r="J740" i="11"/>
  <c r="H742" i="11"/>
  <c r="H744" i="11"/>
  <c r="F746" i="11"/>
  <c r="J747" i="11"/>
  <c r="J749" i="11"/>
  <c r="H751" i="11"/>
  <c r="F753" i="11"/>
  <c r="F755" i="11"/>
  <c r="J756" i="11"/>
  <c r="F759" i="11"/>
  <c r="F645" i="12"/>
  <c r="F55" i="12" s="1"/>
  <c r="J179" i="12"/>
  <c r="J189" i="12" s="1"/>
  <c r="I606" i="12"/>
  <c r="I406" i="12"/>
  <c r="I415" i="12" s="1"/>
  <c r="E627" i="12"/>
  <c r="E53" i="12" s="1"/>
  <c r="I432" i="13"/>
  <c r="H438" i="10"/>
  <c r="F437" i="10"/>
  <c r="J435" i="10"/>
  <c r="E397" i="10"/>
  <c r="G398" i="10"/>
  <c r="E401" i="10"/>
  <c r="G402" i="10"/>
  <c r="I403" i="10"/>
  <c r="E405" i="10"/>
  <c r="G406" i="10"/>
  <c r="I407" i="10"/>
  <c r="E409" i="10"/>
  <c r="G410" i="10"/>
  <c r="I411" i="10"/>
  <c r="E413" i="10"/>
  <c r="G414" i="10"/>
  <c r="I415" i="10"/>
  <c r="E417" i="10"/>
  <c r="G418" i="10"/>
  <c r="I419" i="10"/>
  <c r="E421" i="10"/>
  <c r="G422" i="10"/>
  <c r="I423" i="10"/>
  <c r="E425" i="10"/>
  <c r="G426" i="10"/>
  <c r="I427" i="10"/>
  <c r="E429" i="10"/>
  <c r="G430" i="10"/>
  <c r="I431" i="10"/>
  <c r="E433" i="10"/>
  <c r="G434" i="10"/>
  <c r="I435" i="10"/>
  <c r="G437" i="10"/>
  <c r="J438" i="10"/>
  <c r="F766" i="11"/>
  <c r="J764" i="11"/>
  <c r="H763" i="11"/>
  <c r="F762" i="11"/>
  <c r="J760" i="11"/>
  <c r="H759" i="11"/>
  <c r="F758" i="11"/>
  <c r="E766" i="11"/>
  <c r="I764" i="11"/>
  <c r="G763" i="11"/>
  <c r="E762" i="11"/>
  <c r="I760" i="11"/>
  <c r="G759" i="11"/>
  <c r="E758" i="11"/>
  <c r="J766" i="11"/>
  <c r="H765" i="11"/>
  <c r="F764" i="11"/>
  <c r="J762" i="11"/>
  <c r="H761" i="11"/>
  <c r="F760" i="11"/>
  <c r="J758" i="11"/>
  <c r="I766" i="11"/>
  <c r="G765" i="11"/>
  <c r="E764" i="11"/>
  <c r="I762" i="11"/>
  <c r="G761" i="11"/>
  <c r="E760" i="11"/>
  <c r="I758" i="11"/>
  <c r="H766" i="11"/>
  <c r="F765" i="11"/>
  <c r="J763" i="11"/>
  <c r="H762" i="11"/>
  <c r="F761" i="11"/>
  <c r="J759" i="11"/>
  <c r="G764" i="11"/>
  <c r="H760" i="11"/>
  <c r="I757" i="11"/>
  <c r="G756" i="11"/>
  <c r="E755" i="11"/>
  <c r="I753" i="11"/>
  <c r="G752" i="11"/>
  <c r="E751" i="11"/>
  <c r="I749" i="11"/>
  <c r="G748" i="11"/>
  <c r="E747" i="11"/>
  <c r="I745" i="11"/>
  <c r="G744" i="11"/>
  <c r="E743" i="11"/>
  <c r="I741" i="11"/>
  <c r="G740" i="11"/>
  <c r="E739" i="11"/>
  <c r="I737" i="11"/>
  <c r="G736" i="11"/>
  <c r="E735" i="11"/>
  <c r="I733" i="11"/>
  <c r="G732" i="11"/>
  <c r="E731" i="11"/>
  <c r="I729" i="11"/>
  <c r="G728" i="11"/>
  <c r="E727" i="11"/>
  <c r="I725" i="11"/>
  <c r="G724" i="11"/>
  <c r="E723" i="11"/>
  <c r="I763" i="11"/>
  <c r="G760" i="11"/>
  <c r="H757" i="11"/>
  <c r="F756" i="11"/>
  <c r="J754" i="11"/>
  <c r="H753" i="11"/>
  <c r="F752" i="11"/>
  <c r="J750" i="11"/>
  <c r="H749" i="11"/>
  <c r="F748" i="11"/>
  <c r="J746" i="11"/>
  <c r="H745" i="11"/>
  <c r="F744" i="11"/>
  <c r="J742" i="11"/>
  <c r="H741" i="11"/>
  <c r="F740" i="11"/>
  <c r="J738" i="11"/>
  <c r="H737" i="11"/>
  <c r="F736" i="11"/>
  <c r="J734" i="11"/>
  <c r="H733" i="11"/>
  <c r="F732" i="11"/>
  <c r="J730" i="11"/>
  <c r="H729" i="11"/>
  <c r="F728" i="11"/>
  <c r="J726" i="11"/>
  <c r="H725" i="11"/>
  <c r="F724" i="11"/>
  <c r="E629" i="11"/>
  <c r="G723" i="11"/>
  <c r="E725" i="11"/>
  <c r="I726" i="11"/>
  <c r="I728" i="11"/>
  <c r="G730" i="11"/>
  <c r="E732" i="11"/>
  <c r="E734" i="11"/>
  <c r="I735" i="11"/>
  <c r="G737" i="11"/>
  <c r="G739" i="11"/>
  <c r="E741" i="11"/>
  <c r="I742" i="11"/>
  <c r="I744" i="11"/>
  <c r="G746" i="11"/>
  <c r="E748" i="11"/>
  <c r="E750" i="11"/>
  <c r="I751" i="11"/>
  <c r="G753" i="11"/>
  <c r="G755" i="11"/>
  <c r="E757" i="11"/>
  <c r="I759" i="11"/>
  <c r="E765" i="11"/>
  <c r="E37" i="12"/>
  <c r="G72" i="1" s="1"/>
  <c r="G68" i="12"/>
  <c r="I91" i="1" s="1"/>
  <c r="H179" i="12"/>
  <c r="H189" i="12" s="1"/>
  <c r="I259" i="12"/>
  <c r="I268" i="12" s="1"/>
  <c r="I604" i="12"/>
  <c r="J606" i="12"/>
  <c r="J406" i="12"/>
  <c r="J415" i="12" s="1"/>
  <c r="G644" i="12"/>
  <c r="G645" i="12" s="1"/>
  <c r="G55" i="12" s="1"/>
  <c r="G553" i="12"/>
  <c r="E609" i="12"/>
  <c r="E51" i="12" s="1"/>
  <c r="F627" i="12"/>
  <c r="F53" i="12" s="1"/>
  <c r="F397" i="10"/>
  <c r="H398" i="10"/>
  <c r="F401" i="10"/>
  <c r="H402" i="10"/>
  <c r="J403" i="10"/>
  <c r="F405" i="10"/>
  <c r="H406" i="10"/>
  <c r="J407" i="10"/>
  <c r="F409" i="10"/>
  <c r="H410" i="10"/>
  <c r="J411" i="10"/>
  <c r="F413" i="10"/>
  <c r="H414" i="10"/>
  <c r="J415" i="10"/>
  <c r="F417" i="10"/>
  <c r="H418" i="10"/>
  <c r="J419" i="10"/>
  <c r="F421" i="10"/>
  <c r="H422" i="10"/>
  <c r="J423" i="10"/>
  <c r="F425" i="10"/>
  <c r="H426" i="10"/>
  <c r="J427" i="10"/>
  <c r="F429" i="10"/>
  <c r="H430" i="10"/>
  <c r="J431" i="10"/>
  <c r="F433" i="10"/>
  <c r="H434" i="10"/>
  <c r="E436" i="10"/>
  <c r="H437" i="10"/>
  <c r="I192" i="11"/>
  <c r="I203" i="11" s="1"/>
  <c r="H281" i="11"/>
  <c r="H295" i="11" s="1"/>
  <c r="H460" i="11"/>
  <c r="H475" i="11" s="1"/>
  <c r="F629" i="11"/>
  <c r="H670" i="11"/>
  <c r="H723" i="11"/>
  <c r="F725" i="11"/>
  <c r="F727" i="11"/>
  <c r="J728" i="11"/>
  <c r="H730" i="11"/>
  <c r="H732" i="11"/>
  <c r="F734" i="11"/>
  <c r="J735" i="11"/>
  <c r="J737" i="11"/>
  <c r="H739" i="11"/>
  <c r="F741" i="11"/>
  <c r="F743" i="11"/>
  <c r="J744" i="11"/>
  <c r="H746" i="11"/>
  <c r="H748" i="11"/>
  <c r="F750" i="11"/>
  <c r="J751" i="11"/>
  <c r="J753" i="11"/>
  <c r="H755" i="11"/>
  <c r="F757" i="11"/>
  <c r="E761" i="11"/>
  <c r="I765" i="11"/>
  <c r="J602" i="12"/>
  <c r="J609" i="12" s="1"/>
  <c r="J51" i="12" s="1"/>
  <c r="J94" i="12"/>
  <c r="J111" i="12" s="1"/>
  <c r="I636" i="12"/>
  <c r="I54" i="12" s="1"/>
  <c r="I179" i="12"/>
  <c r="I189" i="12" s="1"/>
  <c r="I603" i="12"/>
  <c r="H406" i="12"/>
  <c r="H415" i="12" s="1"/>
  <c r="J381" i="13"/>
  <c r="J390" i="13" s="1"/>
  <c r="G425" i="10"/>
  <c r="I426" i="10"/>
  <c r="E428" i="10"/>
  <c r="G429" i="10"/>
  <c r="I430" i="10"/>
  <c r="E432" i="10"/>
  <c r="G433" i="10"/>
  <c r="I434" i="10"/>
  <c r="F436" i="10"/>
  <c r="I437" i="10"/>
  <c r="I723" i="11"/>
  <c r="G725" i="11"/>
  <c r="G727" i="11"/>
  <c r="E729" i="11"/>
  <c r="I730" i="11"/>
  <c r="I732" i="11"/>
  <c r="G734" i="11"/>
  <c r="E736" i="11"/>
  <c r="E738" i="11"/>
  <c r="I739" i="11"/>
  <c r="G741" i="11"/>
  <c r="G743" i="11"/>
  <c r="E745" i="11"/>
  <c r="I746" i="11"/>
  <c r="I748" i="11"/>
  <c r="G750" i="11"/>
  <c r="E752" i="11"/>
  <c r="E754" i="11"/>
  <c r="I755" i="11"/>
  <c r="G757" i="11"/>
  <c r="I761" i="11"/>
  <c r="H37" i="12"/>
  <c r="J72" i="1" s="1"/>
  <c r="I645" i="12"/>
  <c r="I55" i="12" s="1"/>
  <c r="H485" i="13"/>
  <c r="F480" i="13"/>
  <c r="E494" i="13"/>
  <c r="J490" i="13"/>
  <c r="F477" i="13"/>
  <c r="F506" i="13"/>
  <c r="I30" i="14"/>
  <c r="K74" i="1" s="1"/>
  <c r="H507" i="13"/>
  <c r="F494" i="13"/>
  <c r="H510" i="13"/>
  <c r="I612" i="11"/>
  <c r="I629" i="11" s="1"/>
  <c r="I37" i="12"/>
  <c r="K72" i="1" s="1"/>
  <c r="H68" i="12"/>
  <c r="J91" i="1" s="1"/>
  <c r="C16" i="18" s="1"/>
  <c r="H627" i="12"/>
  <c r="H53" i="12" s="1"/>
  <c r="I276" i="1" s="1"/>
  <c r="E503" i="12"/>
  <c r="H465" i="13"/>
  <c r="H47" i="13" s="1"/>
  <c r="K277" i="1" s="1"/>
  <c r="F482" i="13"/>
  <c r="J496" i="13"/>
  <c r="I627" i="12"/>
  <c r="I53" i="12" s="1"/>
  <c r="E645" i="12"/>
  <c r="E55" i="12" s="1"/>
  <c r="J654" i="12"/>
  <c r="J362" i="12"/>
  <c r="E362" i="12"/>
  <c r="E618" i="12"/>
  <c r="E52" i="12" s="1"/>
  <c r="E636" i="12"/>
  <c r="E54" i="12" s="1"/>
  <c r="J517" i="13"/>
  <c r="H516" i="13"/>
  <c r="F515" i="13"/>
  <c r="J513" i="13"/>
  <c r="H512" i="13"/>
  <c r="F511" i="13"/>
  <c r="J509" i="13"/>
  <c r="H508" i="13"/>
  <c r="F507" i="13"/>
  <c r="J505" i="13"/>
  <c r="H504" i="13"/>
  <c r="F503" i="13"/>
  <c r="J501" i="13"/>
  <c r="H500" i="13"/>
  <c r="F499" i="13"/>
  <c r="J497" i="13"/>
  <c r="H496" i="13"/>
  <c r="F495" i="13"/>
  <c r="J493" i="13"/>
  <c r="H492" i="13"/>
  <c r="F491" i="13"/>
  <c r="J489" i="13"/>
  <c r="H488" i="13"/>
  <c r="F487" i="13"/>
  <c r="J485" i="13"/>
  <c r="H484" i="13"/>
  <c r="F483" i="13"/>
  <c r="J481" i="13"/>
  <c r="H480" i="13"/>
  <c r="F479" i="13"/>
  <c r="J477" i="13"/>
  <c r="H476" i="13"/>
  <c r="I517" i="13"/>
  <c r="G516" i="13"/>
  <c r="E515" i="13"/>
  <c r="I513" i="13"/>
  <c r="G512" i="13"/>
  <c r="E511" i="13"/>
  <c r="I509" i="13"/>
  <c r="G508" i="13"/>
  <c r="E507" i="13"/>
  <c r="I505" i="13"/>
  <c r="G504" i="13"/>
  <c r="E503" i="13"/>
  <c r="I501" i="13"/>
  <c r="G500" i="13"/>
  <c r="E499" i="13"/>
  <c r="I497" i="13"/>
  <c r="G496" i="13"/>
  <c r="E495" i="13"/>
  <c r="I493" i="13"/>
  <c r="G492" i="13"/>
  <c r="E491" i="13"/>
  <c r="I489" i="13"/>
  <c r="G488" i="13"/>
  <c r="E487" i="13"/>
  <c r="I485" i="13"/>
  <c r="G484" i="13"/>
  <c r="E483" i="13"/>
  <c r="I481" i="13"/>
  <c r="G480" i="13"/>
  <c r="E479" i="13"/>
  <c r="I477" i="13"/>
  <c r="G476" i="13"/>
  <c r="I518" i="13"/>
  <c r="G517" i="13"/>
  <c r="E516" i="13"/>
  <c r="I514" i="13"/>
  <c r="G513" i="13"/>
  <c r="E512" i="13"/>
  <c r="I510" i="13"/>
  <c r="G509" i="13"/>
  <c r="E508" i="13"/>
  <c r="I506" i="13"/>
  <c r="G505" i="13"/>
  <c r="E504" i="13"/>
  <c r="I502" i="13"/>
  <c r="G501" i="13"/>
  <c r="E500" i="13"/>
  <c r="I498" i="13"/>
  <c r="G497" i="13"/>
  <c r="E496" i="13"/>
  <c r="I494" i="13"/>
  <c r="G493" i="13"/>
  <c r="E492" i="13"/>
  <c r="I490" i="13"/>
  <c r="G489" i="13"/>
  <c r="E488" i="13"/>
  <c r="I486" i="13"/>
  <c r="G485" i="13"/>
  <c r="E484" i="13"/>
  <c r="I482" i="13"/>
  <c r="G481" i="13"/>
  <c r="E480" i="13"/>
  <c r="I478" i="13"/>
  <c r="G477" i="13"/>
  <c r="E476" i="13"/>
  <c r="G518" i="13"/>
  <c r="E517" i="13"/>
  <c r="I515" i="13"/>
  <c r="G514" i="13"/>
  <c r="E513" i="13"/>
  <c r="I511" i="13"/>
  <c r="G510" i="13"/>
  <c r="E509" i="13"/>
  <c r="I507" i="13"/>
  <c r="G506" i="13"/>
  <c r="E505" i="13"/>
  <c r="I503" i="13"/>
  <c r="G502" i="13"/>
  <c r="E501" i="13"/>
  <c r="I499" i="13"/>
  <c r="G498" i="13"/>
  <c r="E497" i="13"/>
  <c r="I495" i="13"/>
  <c r="G494" i="13"/>
  <c r="E493" i="13"/>
  <c r="I491" i="13"/>
  <c r="G490" i="13"/>
  <c r="E489" i="13"/>
  <c r="I487" i="13"/>
  <c r="G486" i="13"/>
  <c r="E485" i="13"/>
  <c r="I483" i="13"/>
  <c r="G482" i="13"/>
  <c r="E481" i="13"/>
  <c r="I479" i="13"/>
  <c r="F517" i="13"/>
  <c r="H514" i="13"/>
  <c r="J511" i="13"/>
  <c r="F509" i="13"/>
  <c r="H506" i="13"/>
  <c r="J503" i="13"/>
  <c r="F501" i="13"/>
  <c r="H498" i="13"/>
  <c r="J495" i="13"/>
  <c r="F493" i="13"/>
  <c r="H490" i="13"/>
  <c r="J487" i="13"/>
  <c r="F485" i="13"/>
  <c r="H482" i="13"/>
  <c r="J479" i="13"/>
  <c r="H477" i="13"/>
  <c r="I516" i="13"/>
  <c r="E514" i="13"/>
  <c r="G511" i="13"/>
  <c r="I508" i="13"/>
  <c r="E506" i="13"/>
  <c r="G503" i="13"/>
  <c r="I500" i="13"/>
  <c r="E498" i="13"/>
  <c r="G495" i="13"/>
  <c r="I492" i="13"/>
  <c r="E490" i="13"/>
  <c r="G487" i="13"/>
  <c r="I484" i="13"/>
  <c r="E482" i="13"/>
  <c r="G479" i="13"/>
  <c r="E477" i="13"/>
  <c r="J518" i="13"/>
  <c r="F516" i="13"/>
  <c r="H513" i="13"/>
  <c r="J510" i="13"/>
  <c r="F508" i="13"/>
  <c r="H505" i="13"/>
  <c r="J502" i="13"/>
  <c r="F500" i="13"/>
  <c r="H497" i="13"/>
  <c r="J494" i="13"/>
  <c r="F492" i="13"/>
  <c r="H489" i="13"/>
  <c r="J486" i="13"/>
  <c r="F484" i="13"/>
  <c r="H481" i="13"/>
  <c r="J478" i="13"/>
  <c r="J476" i="13"/>
  <c r="H517" i="13"/>
  <c r="J512" i="13"/>
  <c r="J508" i="13"/>
  <c r="I504" i="13"/>
  <c r="J499" i="13"/>
  <c r="F496" i="13"/>
  <c r="H491" i="13"/>
  <c r="H487" i="13"/>
  <c r="G483" i="13"/>
  <c r="H478" i="13"/>
  <c r="J516" i="13"/>
  <c r="I512" i="13"/>
  <c r="J507" i="13"/>
  <c r="F504" i="13"/>
  <c r="H499" i="13"/>
  <c r="H495" i="13"/>
  <c r="G491" i="13"/>
  <c r="H486" i="13"/>
  <c r="J482" i="13"/>
  <c r="G478" i="13"/>
  <c r="H518" i="13"/>
  <c r="F513" i="13"/>
  <c r="G507" i="13"/>
  <c r="E502" i="13"/>
  <c r="I496" i="13"/>
  <c r="F490" i="13"/>
  <c r="J484" i="13"/>
  <c r="H479" i="13"/>
  <c r="F518" i="13"/>
  <c r="F512" i="13"/>
  <c r="J506" i="13"/>
  <c r="H501" i="13"/>
  <c r="H494" i="13"/>
  <c r="F489" i="13"/>
  <c r="J483" i="13"/>
  <c r="F478" i="13"/>
  <c r="H515" i="13"/>
  <c r="F510" i="13"/>
  <c r="J504" i="13"/>
  <c r="J498" i="13"/>
  <c r="H493" i="13"/>
  <c r="F488" i="13"/>
  <c r="F481" i="13"/>
  <c r="I476" i="13"/>
  <c r="G515" i="13"/>
  <c r="E510" i="13"/>
  <c r="H503" i="13"/>
  <c r="F498" i="13"/>
  <c r="J492" i="13"/>
  <c r="F486" i="13"/>
  <c r="J480" i="13"/>
  <c r="F476" i="13"/>
  <c r="J514" i="13"/>
  <c r="H509" i="13"/>
  <c r="H502" i="13"/>
  <c r="F497" i="13"/>
  <c r="J491" i="13"/>
  <c r="E486" i="13"/>
  <c r="I480" i="13"/>
  <c r="H483" i="13"/>
  <c r="G499" i="13"/>
  <c r="F514" i="13"/>
  <c r="J500" i="13"/>
  <c r="J515" i="13"/>
  <c r="I488" i="13"/>
  <c r="F502" i="13"/>
  <c r="H567" i="14"/>
  <c r="H524" i="14"/>
  <c r="H530" i="14" s="1"/>
  <c r="H44" i="14" s="1"/>
  <c r="H278" i="1" s="1"/>
  <c r="H82" i="14"/>
  <c r="H102" i="14" s="1"/>
  <c r="J570" i="14"/>
  <c r="J540" i="14"/>
  <c r="J546" i="14" s="1"/>
  <c r="J46" i="14" s="1"/>
  <c r="J82" i="14"/>
  <c r="H94" i="12"/>
  <c r="H111" i="12" s="1"/>
  <c r="I94" i="12"/>
  <c r="I111" i="12" s="1"/>
  <c r="I479" i="12"/>
  <c r="I489" i="12" s="1"/>
  <c r="H603" i="12"/>
  <c r="H609" i="12" s="1"/>
  <c r="H51" i="12" s="1"/>
  <c r="F636" i="12"/>
  <c r="F54" i="12" s="1"/>
  <c r="J479" i="12"/>
  <c r="J489" i="12" s="1"/>
  <c r="J488" i="12"/>
  <c r="J643" i="12" s="1"/>
  <c r="J645" i="12" s="1"/>
  <c r="J55" i="12" s="1"/>
  <c r="G465" i="13"/>
  <c r="G47" i="13" s="1"/>
  <c r="G254" i="13"/>
  <c r="I618" i="12"/>
  <c r="I52" i="12" s="1"/>
  <c r="I451" i="13"/>
  <c r="I45" i="13" s="1"/>
  <c r="H91" i="13"/>
  <c r="H111" i="13" s="1"/>
  <c r="H436" i="13"/>
  <c r="H437" i="13" s="1"/>
  <c r="H43" i="13" s="1"/>
  <c r="H381" i="13"/>
  <c r="H390" i="13" s="1"/>
  <c r="E464" i="13"/>
  <c r="E465" i="13" s="1"/>
  <c r="E47" i="13" s="1"/>
  <c r="E390" i="13"/>
  <c r="J437" i="13"/>
  <c r="J43" i="13" s="1"/>
  <c r="J48" i="13" s="1"/>
  <c r="F458" i="13"/>
  <c r="F46" i="13" s="1"/>
  <c r="G472" i="13"/>
  <c r="H645" i="12"/>
  <c r="H55" i="12" s="1"/>
  <c r="K276" i="1" s="1"/>
  <c r="F654" i="12"/>
  <c r="G61" i="13"/>
  <c r="I92" i="1" s="1"/>
  <c r="I442" i="13"/>
  <c r="I444" i="13" s="1"/>
  <c r="I44" i="13" s="1"/>
  <c r="I315" i="13"/>
  <c r="I327" i="13" s="1"/>
  <c r="I381" i="13"/>
  <c r="I390" i="13" s="1"/>
  <c r="I436" i="13"/>
  <c r="H472" i="13"/>
  <c r="F31" i="13"/>
  <c r="H73" i="1" s="1"/>
  <c r="H175" i="13"/>
  <c r="H181" i="13" s="1"/>
  <c r="I246" i="13"/>
  <c r="I254" i="13" s="1"/>
  <c r="J61" i="13"/>
  <c r="L92" i="1" s="1"/>
  <c r="J254" i="13"/>
  <c r="H315" i="13"/>
  <c r="H327" i="13" s="1"/>
  <c r="G437" i="13"/>
  <c r="G43" i="13" s="1"/>
  <c r="E30" i="14"/>
  <c r="G74" i="1" s="1"/>
  <c r="I566" i="14"/>
  <c r="I516" i="14"/>
  <c r="I82" i="14"/>
  <c r="H540" i="14"/>
  <c r="H570" i="14"/>
  <c r="J385" i="14"/>
  <c r="J395" i="14" s="1"/>
  <c r="J528" i="14"/>
  <c r="J530" i="14" s="1"/>
  <c r="J44" i="14" s="1"/>
  <c r="I166" i="14"/>
  <c r="I176" i="14" s="1"/>
  <c r="I517" i="14"/>
  <c r="H166" i="14"/>
  <c r="H176" i="14" s="1"/>
  <c r="H541" i="14"/>
  <c r="H314" i="14"/>
  <c r="H327" i="14" s="1"/>
  <c r="H519" i="14"/>
  <c r="I543" i="14"/>
  <c r="I314" i="14"/>
  <c r="I327" i="14" s="1"/>
  <c r="I546" i="14"/>
  <c r="I46" i="14" s="1"/>
  <c r="H569" i="14"/>
  <c r="J579" i="14"/>
  <c r="J101" i="14"/>
  <c r="J548" i="14" s="1"/>
  <c r="J554" i="14" s="1"/>
  <c r="J47" i="14" s="1"/>
  <c r="J518" i="14"/>
  <c r="J232" i="14"/>
  <c r="J246" i="14" s="1"/>
  <c r="G568" i="14"/>
  <c r="J315" i="13"/>
  <c r="J327" i="13" s="1"/>
  <c r="F444" i="13"/>
  <c r="F44" i="13" s="1"/>
  <c r="I532" i="14"/>
  <c r="I538" i="14" s="1"/>
  <c r="I45" i="14" s="1"/>
  <c r="I569" i="14"/>
  <c r="E608" i="14"/>
  <c r="I606" i="14"/>
  <c r="G605" i="14"/>
  <c r="E604" i="14"/>
  <c r="I602" i="14"/>
  <c r="G601" i="14"/>
  <c r="E600" i="14"/>
  <c r="J607" i="14"/>
  <c r="H606" i="14"/>
  <c r="F605" i="14"/>
  <c r="J603" i="14"/>
  <c r="H602" i="14"/>
  <c r="F601" i="14"/>
  <c r="J599" i="14"/>
  <c r="H598" i="14"/>
  <c r="I607" i="14"/>
  <c r="G606" i="14"/>
  <c r="E605" i="14"/>
  <c r="I603" i="14"/>
  <c r="G602" i="14"/>
  <c r="E601" i="14"/>
  <c r="I599" i="14"/>
  <c r="J608" i="14"/>
  <c r="H607" i="14"/>
  <c r="F606" i="14"/>
  <c r="J604" i="14"/>
  <c r="H603" i="14"/>
  <c r="F602" i="14"/>
  <c r="J600" i="14"/>
  <c r="I608" i="14"/>
  <c r="G607" i="14"/>
  <c r="E606" i="14"/>
  <c r="I604" i="14"/>
  <c r="G603" i="14"/>
  <c r="E602" i="14"/>
  <c r="I600" i="14"/>
  <c r="H608" i="14"/>
  <c r="F607" i="14"/>
  <c r="J605" i="14"/>
  <c r="H604" i="14"/>
  <c r="F603" i="14"/>
  <c r="J601" i="14"/>
  <c r="H600" i="14"/>
  <c r="F608" i="14"/>
  <c r="J602" i="14"/>
  <c r="E599" i="14"/>
  <c r="H597" i="14"/>
  <c r="F596" i="14"/>
  <c r="J594" i="14"/>
  <c r="H593" i="14"/>
  <c r="F592" i="14"/>
  <c r="J590" i="14"/>
  <c r="H589" i="14"/>
  <c r="F588" i="14"/>
  <c r="J586" i="14"/>
  <c r="H585" i="14"/>
  <c r="F584" i="14"/>
  <c r="J582" i="14"/>
  <c r="H581" i="14"/>
  <c r="F580" i="14"/>
  <c r="J578" i="14"/>
  <c r="H577" i="14"/>
  <c r="F576" i="14"/>
  <c r="J574" i="14"/>
  <c r="H573" i="14"/>
  <c r="F572" i="14"/>
  <c r="F568" i="14"/>
  <c r="E607" i="14"/>
  <c r="I601" i="14"/>
  <c r="J598" i="14"/>
  <c r="G597" i="14"/>
  <c r="E596" i="14"/>
  <c r="I594" i="14"/>
  <c r="G593" i="14"/>
  <c r="E592" i="14"/>
  <c r="I590" i="14"/>
  <c r="G589" i="14"/>
  <c r="E588" i="14"/>
  <c r="I586" i="14"/>
  <c r="G585" i="14"/>
  <c r="E584" i="14"/>
  <c r="I582" i="14"/>
  <c r="G581" i="14"/>
  <c r="E580" i="14"/>
  <c r="I578" i="14"/>
  <c r="G577" i="14"/>
  <c r="E576" i="14"/>
  <c r="I574" i="14"/>
  <c r="G573" i="14"/>
  <c r="E572" i="14"/>
  <c r="G569" i="14"/>
  <c r="E568" i="14"/>
  <c r="J606" i="14"/>
  <c r="H601" i="14"/>
  <c r="I598" i="14"/>
  <c r="F597" i="14"/>
  <c r="J595" i="14"/>
  <c r="H594" i="14"/>
  <c r="F593" i="14"/>
  <c r="J591" i="14"/>
  <c r="H590" i="14"/>
  <c r="F589" i="14"/>
  <c r="J587" i="14"/>
  <c r="H586" i="14"/>
  <c r="F585" i="14"/>
  <c r="J583" i="14"/>
  <c r="H582" i="14"/>
  <c r="F581" i="14"/>
  <c r="H578" i="14"/>
  <c r="I605" i="14"/>
  <c r="G600" i="14"/>
  <c r="G598" i="14"/>
  <c r="E597" i="14"/>
  <c r="I595" i="14"/>
  <c r="G594" i="14"/>
  <c r="E593" i="14"/>
  <c r="I591" i="14"/>
  <c r="G590" i="14"/>
  <c r="E589" i="14"/>
  <c r="I587" i="14"/>
  <c r="G586" i="14"/>
  <c r="E585" i="14"/>
  <c r="I583" i="14"/>
  <c r="G582" i="14"/>
  <c r="E581" i="14"/>
  <c r="G578" i="14"/>
  <c r="H605" i="14"/>
  <c r="F600" i="14"/>
  <c r="F598" i="14"/>
  <c r="J596" i="14"/>
  <c r="H595" i="14"/>
  <c r="F594" i="14"/>
  <c r="J592" i="14"/>
  <c r="H591" i="14"/>
  <c r="F590" i="14"/>
  <c r="J588" i="14"/>
  <c r="H587" i="14"/>
  <c r="F586" i="14"/>
  <c r="J584" i="14"/>
  <c r="H583" i="14"/>
  <c r="F582" i="14"/>
  <c r="J580" i="14"/>
  <c r="F578" i="14"/>
  <c r="H575" i="14"/>
  <c r="F574" i="14"/>
  <c r="J572" i="14"/>
  <c r="H571" i="14"/>
  <c r="F570" i="14"/>
  <c r="J568" i="14"/>
  <c r="F566" i="14"/>
  <c r="G604" i="14"/>
  <c r="H599" i="14"/>
  <c r="E598" i="14"/>
  <c r="I596" i="14"/>
  <c r="G595" i="14"/>
  <c r="E594" i="14"/>
  <c r="I592" i="14"/>
  <c r="G591" i="14"/>
  <c r="E590" i="14"/>
  <c r="I588" i="14"/>
  <c r="G587" i="14"/>
  <c r="E586" i="14"/>
  <c r="I584" i="14"/>
  <c r="G583" i="14"/>
  <c r="E582" i="14"/>
  <c r="I580" i="14"/>
  <c r="G579" i="14"/>
  <c r="E578" i="14"/>
  <c r="G575" i="14"/>
  <c r="E574" i="14"/>
  <c r="I572" i="14"/>
  <c r="G571" i="14"/>
  <c r="E570" i="14"/>
  <c r="I568" i="14"/>
  <c r="G567" i="14"/>
  <c r="E566" i="14"/>
  <c r="G608" i="14"/>
  <c r="E603" i="14"/>
  <c r="F599" i="14"/>
  <c r="I597" i="14"/>
  <c r="G596" i="14"/>
  <c r="E595" i="14"/>
  <c r="I593" i="14"/>
  <c r="G592" i="14"/>
  <c r="E591" i="14"/>
  <c r="I589" i="14"/>
  <c r="G588" i="14"/>
  <c r="E587" i="14"/>
  <c r="H592" i="14"/>
  <c r="G584" i="14"/>
  <c r="E579" i="14"/>
  <c r="I575" i="14"/>
  <c r="E573" i="14"/>
  <c r="G570" i="14"/>
  <c r="F591" i="14"/>
  <c r="F583" i="14"/>
  <c r="J577" i="14"/>
  <c r="F575" i="14"/>
  <c r="H572" i="14"/>
  <c r="F567" i="14"/>
  <c r="F604" i="14"/>
  <c r="J589" i="14"/>
  <c r="E583" i="14"/>
  <c r="I577" i="14"/>
  <c r="E575" i="14"/>
  <c r="G572" i="14"/>
  <c r="E567" i="14"/>
  <c r="G599" i="14"/>
  <c r="H588" i="14"/>
  <c r="J581" i="14"/>
  <c r="F577" i="14"/>
  <c r="H574" i="14"/>
  <c r="J571" i="14"/>
  <c r="F569" i="14"/>
  <c r="J597" i="14"/>
  <c r="F587" i="14"/>
  <c r="I581" i="14"/>
  <c r="E577" i="14"/>
  <c r="G574" i="14"/>
  <c r="I571" i="14"/>
  <c r="E569" i="14"/>
  <c r="G566" i="14"/>
  <c r="H596" i="14"/>
  <c r="J585" i="14"/>
  <c r="H580" i="14"/>
  <c r="J573" i="14"/>
  <c r="F571" i="14"/>
  <c r="H568" i="14"/>
  <c r="H584" i="14"/>
  <c r="E458" i="13"/>
  <c r="E46" i="13" s="1"/>
  <c r="E554" i="14"/>
  <c r="E47" i="14" s="1"/>
  <c r="I385" i="14"/>
  <c r="I395" i="14" s="1"/>
  <c r="I520" i="14"/>
  <c r="J449" i="14"/>
  <c r="J467" i="14" s="1"/>
  <c r="E530" i="14"/>
  <c r="E44" i="14" s="1"/>
  <c r="E48" i="14" s="1"/>
  <c r="E571" i="14"/>
  <c r="I585" i="14"/>
  <c r="H576" i="14"/>
  <c r="J192" i="14"/>
  <c r="H521" i="14"/>
  <c r="H449" i="14"/>
  <c r="H467" i="14" s="1"/>
  <c r="H532" i="14"/>
  <c r="H538" i="14" s="1"/>
  <c r="H45" i="14" s="1"/>
  <c r="I278" i="1" s="1"/>
  <c r="F573" i="14"/>
  <c r="J593" i="14"/>
  <c r="E31" i="13"/>
  <c r="G73" i="1" s="1"/>
  <c r="F61" i="13"/>
  <c r="H92" i="1" s="1"/>
  <c r="G111" i="13"/>
  <c r="F327" i="13"/>
  <c r="H30" i="14"/>
  <c r="J74" i="1" s="1"/>
  <c r="I576" i="14"/>
  <c r="I101" i="14"/>
  <c r="I548" i="14" s="1"/>
  <c r="I554" i="14" s="1"/>
  <c r="I47" i="14" s="1"/>
  <c r="H554" i="14"/>
  <c r="H47" i="14" s="1"/>
  <c r="K278" i="1" s="1"/>
  <c r="J176" i="14"/>
  <c r="I573" i="14"/>
  <c r="F595" i="14"/>
  <c r="J538" i="14"/>
  <c r="J45" i="14" s="1"/>
  <c r="E538" i="14"/>
  <c r="E45" i="14" s="1"/>
  <c r="E485" i="14"/>
  <c r="G530" i="14"/>
  <c r="G44" i="14" s="1"/>
  <c r="F538" i="14"/>
  <c r="F45" i="14" s="1"/>
  <c r="J566" i="14"/>
  <c r="J516" i="14"/>
  <c r="I570" i="14"/>
  <c r="G562" i="14"/>
  <c r="G553" i="14"/>
  <c r="G554" i="14" s="1"/>
  <c r="G47" i="14" s="1"/>
  <c r="G467" i="14"/>
  <c r="F554" i="14"/>
  <c r="F47" i="14" s="1"/>
  <c r="H566" i="14"/>
  <c r="J175" i="13"/>
  <c r="J181" i="13" s="1"/>
  <c r="J576" i="14"/>
  <c r="J569" i="14"/>
  <c r="H579" i="14"/>
  <c r="E395" i="14"/>
  <c r="G546" i="14"/>
  <c r="G46" i="14" s="1"/>
  <c r="G48" i="15"/>
  <c r="I486" i="15"/>
  <c r="G497" i="15"/>
  <c r="I518" i="15"/>
  <c r="J443" i="15"/>
  <c r="F488" i="15"/>
  <c r="H501" i="15"/>
  <c r="J522" i="15"/>
  <c r="I488" i="15"/>
  <c r="I510" i="15"/>
  <c r="G91" i="15"/>
  <c r="J273" i="15"/>
  <c r="G452" i="15"/>
  <c r="G44" i="15" s="1"/>
  <c r="G488" i="15"/>
  <c r="I502" i="15"/>
  <c r="E524" i="15"/>
  <c r="I31" i="15"/>
  <c r="K75" i="1" s="1"/>
  <c r="H485" i="15"/>
  <c r="J75" i="15"/>
  <c r="J488" i="15"/>
  <c r="J461" i="15"/>
  <c r="J466" i="15" s="1"/>
  <c r="J46" i="15" s="1"/>
  <c r="J510" i="15"/>
  <c r="F524" i="15"/>
  <c r="J225" i="15"/>
  <c r="J238" i="15" s="1"/>
  <c r="E445" i="15"/>
  <c r="E43" i="15" s="1"/>
  <c r="H447" i="15"/>
  <c r="H452" i="15" s="1"/>
  <c r="H44" i="15" s="1"/>
  <c r="H279" i="1" s="1"/>
  <c r="F466" i="15"/>
  <c r="F46" i="15" s="1"/>
  <c r="F48" i="15" s="1"/>
  <c r="F490" i="15"/>
  <c r="J506" i="15"/>
  <c r="I485" i="15"/>
  <c r="E39" i="15"/>
  <c r="G132" i="1" s="1"/>
  <c r="H385" i="15"/>
  <c r="H395" i="15" s="1"/>
  <c r="I447" i="15"/>
  <c r="I452" i="15" s="1"/>
  <c r="I44" i="15" s="1"/>
  <c r="G466" i="15"/>
  <c r="G46" i="15" s="1"/>
  <c r="E484" i="15"/>
  <c r="H490" i="15"/>
  <c r="E508" i="15"/>
  <c r="J57" i="16"/>
  <c r="I57" i="16"/>
  <c r="I66" i="16"/>
  <c r="J66" i="16"/>
  <c r="J485" i="15"/>
  <c r="E107" i="15"/>
  <c r="E413" i="15"/>
  <c r="F485" i="15"/>
  <c r="F492" i="15"/>
  <c r="F512" i="15"/>
  <c r="I232" i="14"/>
  <c r="I246" i="14" s="1"/>
  <c r="H31" i="15"/>
  <c r="J75" i="1" s="1"/>
  <c r="H487" i="15"/>
  <c r="I461" i="15"/>
  <c r="I466" i="15" s="1"/>
  <c r="I46" i="15" s="1"/>
  <c r="G485" i="15"/>
  <c r="H492" i="15"/>
  <c r="G513" i="15"/>
  <c r="J31" i="15"/>
  <c r="L75" i="1" s="1"/>
  <c r="H75" i="15"/>
  <c r="H495" i="15"/>
  <c r="H90" i="15"/>
  <c r="H468" i="15" s="1"/>
  <c r="H473" i="15" s="1"/>
  <c r="H47" i="15" s="1"/>
  <c r="K279" i="1" s="1"/>
  <c r="G480" i="15"/>
  <c r="I443" i="15"/>
  <c r="I313" i="15"/>
  <c r="I332" i="15" s="1"/>
  <c r="E473" i="15"/>
  <c r="E47" i="15" s="1"/>
  <c r="H486" i="15"/>
  <c r="F496" i="15"/>
  <c r="H510" i="15"/>
  <c r="I149" i="15"/>
  <c r="I158" i="15" s="1"/>
  <c r="J385" i="15"/>
  <c r="J395" i="15" s="1"/>
  <c r="J442" i="15"/>
  <c r="J447" i="15"/>
  <c r="J452" i="15" s="1"/>
  <c r="J44" i="15" s="1"/>
  <c r="F472" i="15"/>
  <c r="F473" i="15" s="1"/>
  <c r="F47" i="15" s="1"/>
  <c r="F484" i="15"/>
  <c r="J486" i="15"/>
  <c r="I490" i="15"/>
  <c r="J492" i="15"/>
  <c r="J502" i="15"/>
  <c r="F508" i="15"/>
  <c r="H513" i="15"/>
  <c r="J518" i="15"/>
  <c r="I497" i="15"/>
  <c r="I90" i="15"/>
  <c r="I468" i="15" s="1"/>
  <c r="I473" i="15" s="1"/>
  <c r="I47" i="15" s="1"/>
  <c r="H526" i="15"/>
  <c r="F525" i="15"/>
  <c r="J523" i="15"/>
  <c r="H522" i="15"/>
  <c r="F521" i="15"/>
  <c r="J519" i="15"/>
  <c r="H518" i="15"/>
  <c r="F517" i="15"/>
  <c r="J515" i="15"/>
  <c r="H514" i="15"/>
  <c r="F513" i="15"/>
  <c r="J511" i="15"/>
  <c r="F509" i="15"/>
  <c r="J507" i="15"/>
  <c r="H506" i="15"/>
  <c r="F505" i="15"/>
  <c r="J503" i="15"/>
  <c r="H502" i="15"/>
  <c r="F501" i="15"/>
  <c r="H498" i="15"/>
  <c r="F497" i="15"/>
  <c r="J495" i="15"/>
  <c r="H494" i="15"/>
  <c r="F493" i="15"/>
  <c r="G526" i="15"/>
  <c r="E525" i="15"/>
  <c r="I523" i="15"/>
  <c r="G522" i="15"/>
  <c r="E521" i="15"/>
  <c r="I519" i="15"/>
  <c r="G518" i="15"/>
  <c r="E517" i="15"/>
  <c r="I515" i="15"/>
  <c r="G514" i="15"/>
  <c r="E513" i="15"/>
  <c r="I511" i="15"/>
  <c r="G510" i="15"/>
  <c r="E509" i="15"/>
  <c r="I507" i="15"/>
  <c r="G506" i="15"/>
  <c r="E505" i="15"/>
  <c r="I503" i="15"/>
  <c r="G502" i="15"/>
  <c r="E501" i="15"/>
  <c r="G498" i="15"/>
  <c r="E497" i="15"/>
  <c r="I495" i="15"/>
  <c r="G494" i="15"/>
  <c r="E493" i="15"/>
  <c r="I491" i="15"/>
  <c r="G490" i="15"/>
  <c r="E489" i="15"/>
  <c r="F526" i="15"/>
  <c r="J524" i="15"/>
  <c r="H523" i="15"/>
  <c r="F522" i="15"/>
  <c r="J520" i="15"/>
  <c r="H519" i="15"/>
  <c r="F518" i="15"/>
  <c r="J516" i="15"/>
  <c r="H515" i="15"/>
  <c r="F514" i="15"/>
  <c r="J512" i="15"/>
  <c r="H511" i="15"/>
  <c r="F510" i="15"/>
  <c r="J508" i="15"/>
  <c r="H507" i="15"/>
  <c r="F506" i="15"/>
  <c r="J504" i="15"/>
  <c r="H503" i="15"/>
  <c r="F502" i="15"/>
  <c r="J500" i="15"/>
  <c r="F498" i="15"/>
  <c r="J496" i="15"/>
  <c r="F494" i="15"/>
  <c r="E526" i="15"/>
  <c r="I524" i="15"/>
  <c r="G523" i="15"/>
  <c r="E522" i="15"/>
  <c r="I520" i="15"/>
  <c r="G519" i="15"/>
  <c r="E518" i="15"/>
  <c r="I516" i="15"/>
  <c r="G515" i="15"/>
  <c r="E514" i="15"/>
  <c r="I512" i="15"/>
  <c r="G511" i="15"/>
  <c r="E510" i="15"/>
  <c r="I508" i="15"/>
  <c r="G507" i="15"/>
  <c r="E506" i="15"/>
  <c r="I504" i="15"/>
  <c r="G503" i="15"/>
  <c r="E502" i="15"/>
  <c r="I500" i="15"/>
  <c r="G499" i="15"/>
  <c r="E498" i="15"/>
  <c r="I496" i="15"/>
  <c r="G495" i="15"/>
  <c r="E494" i="15"/>
  <c r="I492" i="15"/>
  <c r="G491" i="15"/>
  <c r="E490" i="15"/>
  <c r="G487" i="15"/>
  <c r="J525" i="15"/>
  <c r="H524" i="15"/>
  <c r="F523" i="15"/>
  <c r="J521" i="15"/>
  <c r="H520" i="15"/>
  <c r="F519" i="15"/>
  <c r="J517" i="15"/>
  <c r="H516" i="15"/>
  <c r="F515" i="15"/>
  <c r="J513" i="15"/>
  <c r="H512" i="15"/>
  <c r="F511" i="15"/>
  <c r="J509" i="15"/>
  <c r="H508" i="15"/>
  <c r="F507" i="15"/>
  <c r="J505" i="15"/>
  <c r="H504" i="15"/>
  <c r="F503" i="15"/>
  <c r="J501" i="15"/>
  <c r="H500" i="15"/>
  <c r="F499" i="15"/>
  <c r="H496" i="15"/>
  <c r="F495" i="15"/>
  <c r="J493" i="15"/>
  <c r="I525" i="15"/>
  <c r="G524" i="15"/>
  <c r="E523" i="15"/>
  <c r="I521" i="15"/>
  <c r="G520" i="15"/>
  <c r="E519" i="15"/>
  <c r="I517" i="15"/>
  <c r="G516" i="15"/>
  <c r="E515" i="15"/>
  <c r="I513" i="15"/>
  <c r="G512" i="15"/>
  <c r="E511" i="15"/>
  <c r="I509" i="15"/>
  <c r="G508" i="15"/>
  <c r="E507" i="15"/>
  <c r="I505" i="15"/>
  <c r="G504" i="15"/>
  <c r="E503" i="15"/>
  <c r="I501" i="15"/>
  <c r="G500" i="15"/>
  <c r="E499" i="15"/>
  <c r="G496" i="15"/>
  <c r="E495" i="15"/>
  <c r="I493" i="15"/>
  <c r="G492" i="15"/>
  <c r="E491" i="15"/>
  <c r="I489" i="15"/>
  <c r="I225" i="15"/>
  <c r="I238" i="15" s="1"/>
  <c r="F332" i="15"/>
  <c r="G484" i="15"/>
  <c r="E487" i="15"/>
  <c r="J490" i="15"/>
  <c r="G493" i="15"/>
  <c r="I498" i="15"/>
  <c r="E504" i="15"/>
  <c r="G509" i="15"/>
  <c r="I514" i="15"/>
  <c r="E520" i="15"/>
  <c r="G525" i="15"/>
  <c r="I487" i="15"/>
  <c r="J497" i="15"/>
  <c r="J90" i="15"/>
  <c r="J468" i="15" s="1"/>
  <c r="J473" i="15" s="1"/>
  <c r="J47" i="15" s="1"/>
  <c r="H440" i="15"/>
  <c r="H445" i="15" s="1"/>
  <c r="H43" i="15" s="1"/>
  <c r="H454" i="15"/>
  <c r="H459" i="15" s="1"/>
  <c r="H45" i="15" s="1"/>
  <c r="I279" i="1" s="1"/>
  <c r="H484" i="15"/>
  <c r="F487" i="15"/>
  <c r="F489" i="15"/>
  <c r="F491" i="15"/>
  <c r="H493" i="15"/>
  <c r="J498" i="15"/>
  <c r="F504" i="15"/>
  <c r="H509" i="15"/>
  <c r="J514" i="15"/>
  <c r="F520" i="15"/>
  <c r="H525" i="15"/>
  <c r="J59" i="16"/>
  <c r="I59" i="16"/>
  <c r="J64" i="16"/>
  <c r="I64" i="16"/>
  <c r="H499" i="15"/>
  <c r="I440" i="15"/>
  <c r="I445" i="15" s="1"/>
  <c r="I43" i="15" s="1"/>
  <c r="I454" i="15"/>
  <c r="I459" i="15" s="1"/>
  <c r="I45" i="15" s="1"/>
  <c r="I484" i="15"/>
  <c r="E486" i="15"/>
  <c r="G489" i="15"/>
  <c r="H491" i="15"/>
  <c r="I494" i="15"/>
  <c r="E500" i="15"/>
  <c r="G505" i="15"/>
  <c r="E516" i="15"/>
  <c r="G521" i="15"/>
  <c r="I526" i="15"/>
  <c r="I499" i="15"/>
  <c r="H313" i="15"/>
  <c r="H332" i="15" s="1"/>
  <c r="J440" i="15"/>
  <c r="J454" i="15"/>
  <c r="J459" i="15" s="1"/>
  <c r="J45" i="15" s="1"/>
  <c r="F486" i="15"/>
  <c r="H489" i="15"/>
  <c r="J491" i="15"/>
  <c r="J494" i="15"/>
  <c r="F500" i="15"/>
  <c r="H505" i="15"/>
  <c r="F516" i="15"/>
  <c r="H521" i="15"/>
  <c r="J526" i="15"/>
  <c r="G62" i="16"/>
  <c r="J499" i="15"/>
  <c r="E485" i="15"/>
  <c r="G486" i="15"/>
  <c r="E488" i="15"/>
  <c r="J489" i="15"/>
  <c r="E492" i="15"/>
  <c r="E496" i="15"/>
  <c r="G501" i="15"/>
  <c r="I506" i="15"/>
  <c r="E512" i="15"/>
  <c r="G517" i="15"/>
  <c r="I522" i="15"/>
  <c r="J65" i="16"/>
  <c r="I65" i="16"/>
  <c r="I61" i="16"/>
  <c r="K10" i="1" l="1"/>
  <c r="H37" i="11"/>
  <c r="J232" i="1"/>
  <c r="F64" i="20" s="1"/>
  <c r="H674" i="11"/>
  <c r="H47" i="11" s="1"/>
  <c r="F44" i="12"/>
  <c r="H242" i="1"/>
  <c r="J43" i="2"/>
  <c r="F47" i="12"/>
  <c r="H129" i="1" s="1"/>
  <c r="J38" i="11"/>
  <c r="L233" i="1"/>
  <c r="J65" i="20" s="1"/>
  <c r="J522" i="14"/>
  <c r="J43" i="14" s="1"/>
  <c r="G45" i="12"/>
  <c r="I243" i="1"/>
  <c r="D75" i="20" s="1"/>
  <c r="D10" i="20" s="1"/>
  <c r="J445" i="15"/>
  <c r="J43" i="15" s="1"/>
  <c r="F48" i="13"/>
  <c r="G37" i="1"/>
  <c r="F50" i="2"/>
  <c r="H99" i="1"/>
  <c r="E48" i="15"/>
  <c r="J609" i="14"/>
  <c r="G48" i="13"/>
  <c r="I674" i="11"/>
  <c r="I47" i="11" s="1"/>
  <c r="I52" i="11" s="1"/>
  <c r="J52" i="11"/>
  <c r="H191" i="8"/>
  <c r="J41" i="6"/>
  <c r="J48" i="6" s="1"/>
  <c r="F42" i="10"/>
  <c r="H228" i="1"/>
  <c r="J35" i="15"/>
  <c r="L258" i="1"/>
  <c r="J89" i="20" s="1"/>
  <c r="E42" i="12"/>
  <c r="G240" i="1"/>
  <c r="I41" i="11"/>
  <c r="K236" i="1"/>
  <c r="H68" i="20" s="1"/>
  <c r="G38" i="7"/>
  <c r="I221" i="1"/>
  <c r="D53" i="20" s="1"/>
  <c r="J36" i="14"/>
  <c r="L254" i="1"/>
  <c r="J85" i="20" s="1"/>
  <c r="J88" i="1"/>
  <c r="C13" i="18" s="1"/>
  <c r="E20" i="18" s="1"/>
  <c r="E40" i="18" s="1"/>
  <c r="J344" i="1"/>
  <c r="I38" i="15"/>
  <c r="K261" i="1"/>
  <c r="H92" i="20" s="1"/>
  <c r="F31" i="2"/>
  <c r="H208" i="1"/>
  <c r="F48" i="14"/>
  <c r="J120" i="11"/>
  <c r="J36" i="11" s="1"/>
  <c r="F701" i="12"/>
  <c r="G54" i="10"/>
  <c r="I76" i="1"/>
  <c r="I7" i="1" s="1"/>
  <c r="J50" i="7"/>
  <c r="J61" i="7" s="1"/>
  <c r="J37" i="1"/>
  <c r="J39" i="1" s="1"/>
  <c r="H37" i="3"/>
  <c r="E42" i="10"/>
  <c r="G228" i="1"/>
  <c r="H35" i="15"/>
  <c r="J258" i="1"/>
  <c r="F89" i="20" s="1"/>
  <c r="H46" i="12"/>
  <c r="J244" i="1"/>
  <c r="F76" i="20" s="1"/>
  <c r="E41" i="12"/>
  <c r="G239" i="1"/>
  <c r="H41" i="10"/>
  <c r="J227" i="1"/>
  <c r="F59" i="20" s="1"/>
  <c r="H522" i="14"/>
  <c r="H43" i="14" s="1"/>
  <c r="G37" i="14"/>
  <c r="I255" i="1"/>
  <c r="D86" i="20" s="1"/>
  <c r="K353" i="1"/>
  <c r="K89" i="1"/>
  <c r="K95" i="1" s="1"/>
  <c r="K20" i="1" s="1"/>
  <c r="I35" i="13"/>
  <c r="K246" i="1"/>
  <c r="H78" i="20" s="1"/>
  <c r="E43" i="12"/>
  <c r="G241" i="1"/>
  <c r="H50" i="8"/>
  <c r="J5" i="8" s="1"/>
  <c r="J105" i="1"/>
  <c r="G39" i="11"/>
  <c r="I234" i="1"/>
  <c r="D66" i="20" s="1"/>
  <c r="F35" i="7"/>
  <c r="H218" i="1"/>
  <c r="E30" i="9"/>
  <c r="G225" i="1"/>
  <c r="F40" i="7"/>
  <c r="H223" i="1"/>
  <c r="E48" i="13"/>
  <c r="E63" i="13" s="1"/>
  <c r="K37" i="1"/>
  <c r="K5" i="1" s="1"/>
  <c r="I102" i="1"/>
  <c r="I47" i="1" s="1"/>
  <c r="F41" i="10"/>
  <c r="H227" i="1"/>
  <c r="L89" i="1"/>
  <c r="L95" i="1" s="1"/>
  <c r="L20" i="1" s="1"/>
  <c r="L353" i="1"/>
  <c r="L409" i="1" s="1"/>
  <c r="H42" i="11"/>
  <c r="J237" i="1"/>
  <c r="F69" i="20" s="1"/>
  <c r="E43" i="10"/>
  <c r="G229" i="1"/>
  <c r="J31" i="9"/>
  <c r="L226" i="1"/>
  <c r="J58" i="20" s="1"/>
  <c r="H39" i="7"/>
  <c r="J222" i="1"/>
  <c r="F54" i="20" s="1"/>
  <c r="J40" i="7"/>
  <c r="L223" i="1"/>
  <c r="J55" i="20" s="1"/>
  <c r="H29" i="8"/>
  <c r="H30" i="8" s="1"/>
  <c r="J125" i="1" s="1"/>
  <c r="C11" i="19" s="1"/>
  <c r="J224" i="1"/>
  <c r="F56" i="20" s="1"/>
  <c r="I48" i="15"/>
  <c r="H527" i="15"/>
  <c r="G48" i="14"/>
  <c r="I437" i="13"/>
  <c r="I43" i="13" s="1"/>
  <c r="H270" i="9"/>
  <c r="E52" i="11"/>
  <c r="E82" i="11" s="1"/>
  <c r="G41" i="6"/>
  <c r="G48" i="6" s="1"/>
  <c r="H37" i="1"/>
  <c r="H5" i="1" s="1"/>
  <c r="F34" i="13"/>
  <c r="H245" i="1"/>
  <c r="I40" i="11"/>
  <c r="K235" i="1"/>
  <c r="H67" i="20" s="1"/>
  <c r="F37" i="14"/>
  <c r="H255" i="1"/>
  <c r="H36" i="15"/>
  <c r="J259" i="1"/>
  <c r="F90" i="20" s="1"/>
  <c r="F35" i="13"/>
  <c r="H246" i="1"/>
  <c r="F39" i="11"/>
  <c r="H234" i="1"/>
  <c r="I34" i="13"/>
  <c r="K245" i="1"/>
  <c r="H77" i="20" s="1"/>
  <c r="J41" i="11"/>
  <c r="L236" i="1"/>
  <c r="J68" i="20" s="1"/>
  <c r="E45" i="12"/>
  <c r="G243" i="1"/>
  <c r="G88" i="1"/>
  <c r="G344" i="1"/>
  <c r="J38" i="7"/>
  <c r="L221" i="1"/>
  <c r="J53" i="20" s="1"/>
  <c r="I38" i="14"/>
  <c r="K256" i="1"/>
  <c r="H87" i="20" s="1"/>
  <c r="F29" i="8"/>
  <c r="F30" i="8" s="1"/>
  <c r="H125" i="1" s="1"/>
  <c r="H224" i="1"/>
  <c r="I38" i="7"/>
  <c r="K221" i="1"/>
  <c r="H53" i="20" s="1"/>
  <c r="H290" i="6"/>
  <c r="J27" i="3"/>
  <c r="J28" i="3" s="1"/>
  <c r="L120" i="1" s="1"/>
  <c r="L211" i="1"/>
  <c r="J43" i="20" s="1"/>
  <c r="E38" i="7"/>
  <c r="G221" i="1"/>
  <c r="F56" i="12"/>
  <c r="F70" i="12" s="1"/>
  <c r="F194" i="4"/>
  <c r="K409" i="1"/>
  <c r="G35" i="15"/>
  <c r="I258" i="1"/>
  <c r="D89" i="20" s="1"/>
  <c r="G37" i="15"/>
  <c r="I260" i="1"/>
  <c r="D91" i="20" s="1"/>
  <c r="D14" i="20" s="1"/>
  <c r="H31" i="13"/>
  <c r="J73" i="1" s="1"/>
  <c r="J181" i="1"/>
  <c r="J198" i="1" s="1"/>
  <c r="H37" i="14"/>
  <c r="J255" i="1"/>
  <c r="F86" i="20" s="1"/>
  <c r="G28" i="5"/>
  <c r="G29" i="5" s="1"/>
  <c r="I122" i="1" s="1"/>
  <c r="D8" i="19" s="1"/>
  <c r="I213" i="1"/>
  <c r="D45" i="20" s="1"/>
  <c r="E45" i="5"/>
  <c r="G102" i="1"/>
  <c r="G47" i="1" s="1"/>
  <c r="I36" i="7"/>
  <c r="K219" i="1"/>
  <c r="H51" i="20" s="1"/>
  <c r="F30" i="9"/>
  <c r="F32" i="9" s="1"/>
  <c r="H126" i="1" s="1"/>
  <c r="H225" i="1"/>
  <c r="I32" i="2"/>
  <c r="K209" i="1"/>
  <c r="H41" i="20" s="1"/>
  <c r="J91" i="15"/>
  <c r="I95" i="1"/>
  <c r="I20" i="1" s="1"/>
  <c r="J37" i="15"/>
  <c r="L260" i="1"/>
  <c r="J91" i="20" s="1"/>
  <c r="J14" i="20" s="1"/>
  <c r="G35" i="14"/>
  <c r="I253" i="1"/>
  <c r="D84" i="20" s="1"/>
  <c r="D13" i="20" s="1"/>
  <c r="G44" i="12"/>
  <c r="I242" i="1"/>
  <c r="D74" i="20" s="1"/>
  <c r="D9" i="20" s="1"/>
  <c r="F36" i="14"/>
  <c r="F39" i="14" s="1"/>
  <c r="H131" i="1" s="1"/>
  <c r="H254" i="1"/>
  <c r="F43" i="10"/>
  <c r="H229" i="1"/>
  <c r="H36" i="11"/>
  <c r="J231" i="1"/>
  <c r="F63" i="20" s="1"/>
  <c r="G35" i="7"/>
  <c r="I218" i="1"/>
  <c r="D50" i="20" s="1"/>
  <c r="E40" i="11"/>
  <c r="G235" i="1"/>
  <c r="G50" i="8"/>
  <c r="I105" i="1"/>
  <c r="I50" i="1" s="1"/>
  <c r="E30" i="6"/>
  <c r="G216" i="1"/>
  <c r="I33" i="2"/>
  <c r="K210" i="1"/>
  <c r="H42" i="20" s="1"/>
  <c r="F31" i="6"/>
  <c r="H217" i="1"/>
  <c r="I30" i="9"/>
  <c r="K225" i="1"/>
  <c r="H57" i="20" s="1"/>
  <c r="J527" i="15"/>
  <c r="F519" i="13"/>
  <c r="I519" i="13"/>
  <c r="I609" i="12"/>
  <c r="I51" i="12" s="1"/>
  <c r="I56" i="12" s="1"/>
  <c r="I70" i="12" s="1"/>
  <c r="G270" i="9"/>
  <c r="E45" i="10"/>
  <c r="G127" i="1" s="1"/>
  <c r="E411" i="6"/>
  <c r="G194" i="4"/>
  <c r="J409" i="1"/>
  <c r="H42" i="12"/>
  <c r="J240" i="1"/>
  <c r="F72" i="20" s="1"/>
  <c r="I46" i="12"/>
  <c r="K244" i="1"/>
  <c r="H76" i="20" s="1"/>
  <c r="I43" i="10"/>
  <c r="K229" i="1"/>
  <c r="H61" i="20" s="1"/>
  <c r="F35" i="15"/>
  <c r="H258" i="1"/>
  <c r="I43" i="12"/>
  <c r="K241" i="1"/>
  <c r="H73" i="20" s="1"/>
  <c r="E35" i="14"/>
  <c r="G253" i="1"/>
  <c r="H35" i="14"/>
  <c r="J253" i="1"/>
  <c r="F84" i="20" s="1"/>
  <c r="F38" i="7"/>
  <c r="H221" i="1"/>
  <c r="G37" i="11"/>
  <c r="I232" i="1"/>
  <c r="D64" i="20" s="1"/>
  <c r="G42" i="10"/>
  <c r="I228" i="1"/>
  <c r="D60" i="20" s="1"/>
  <c r="G31" i="9"/>
  <c r="G32" i="9" s="1"/>
  <c r="I126" i="1" s="1"/>
  <c r="D12" i="19" s="1"/>
  <c r="I226" i="1"/>
  <c r="D58" i="20" s="1"/>
  <c r="E40" i="7"/>
  <c r="G223" i="1"/>
  <c r="F63" i="13"/>
  <c r="H110" i="1"/>
  <c r="H55" i="1" s="1"/>
  <c r="G82" i="11"/>
  <c r="I108" i="1"/>
  <c r="I53" i="1" s="1"/>
  <c r="E50" i="7"/>
  <c r="G55" i="14"/>
  <c r="I111" i="1"/>
  <c r="I56" i="1" s="1"/>
  <c r="F55" i="14"/>
  <c r="H111" i="1"/>
  <c r="H56" i="1" s="1"/>
  <c r="G278" i="1"/>
  <c r="H52" i="11"/>
  <c r="G275" i="1"/>
  <c r="L275" i="1" s="1"/>
  <c r="G5" i="1"/>
  <c r="G39" i="1"/>
  <c r="G110" i="1"/>
  <c r="G55" i="1" s="1"/>
  <c r="I82" i="11"/>
  <c r="K108" i="1"/>
  <c r="K53" i="1" s="1"/>
  <c r="J82" i="11"/>
  <c r="L108" i="1"/>
  <c r="L53" i="1" s="1"/>
  <c r="G271" i="1"/>
  <c r="K280" i="1"/>
  <c r="H48" i="13"/>
  <c r="G277" i="1"/>
  <c r="L277" i="1" s="1"/>
  <c r="G49" i="9"/>
  <c r="I106" i="1"/>
  <c r="I51" i="1" s="1"/>
  <c r="F66" i="10"/>
  <c r="H107" i="1"/>
  <c r="H52" i="1" s="1"/>
  <c r="J54" i="10"/>
  <c r="I41" i="6"/>
  <c r="I103" i="1"/>
  <c r="I48" i="1" s="1"/>
  <c r="G61" i="7"/>
  <c r="I104" i="1"/>
  <c r="I49" i="1" s="1"/>
  <c r="G50" i="2"/>
  <c r="I99" i="1"/>
  <c r="H43" i="2"/>
  <c r="G266" i="1"/>
  <c r="J37" i="13"/>
  <c r="L248" i="1"/>
  <c r="J80" i="20" s="1"/>
  <c r="I36" i="14"/>
  <c r="K254" i="1"/>
  <c r="H85" i="20" s="1"/>
  <c r="H41" i="12"/>
  <c r="J239" i="1"/>
  <c r="F71" i="20" s="1"/>
  <c r="H48" i="15"/>
  <c r="G279" i="1"/>
  <c r="L279" i="1" s="1"/>
  <c r="J38" i="15"/>
  <c r="L261" i="1"/>
  <c r="J92" i="20" s="1"/>
  <c r="E37" i="14"/>
  <c r="G255" i="1"/>
  <c r="J35" i="14"/>
  <c r="L253" i="1"/>
  <c r="J84" i="20" s="1"/>
  <c r="G63" i="13"/>
  <c r="I110" i="1"/>
  <c r="I55" i="1" s="1"/>
  <c r="H40" i="12"/>
  <c r="J238" i="1"/>
  <c r="F70" i="20" s="1"/>
  <c r="I42" i="11"/>
  <c r="K237" i="1"/>
  <c r="H69" i="20" s="1"/>
  <c r="G46" i="12"/>
  <c r="G47" i="12" s="1"/>
  <c r="I129" i="1" s="1"/>
  <c r="D15" i="19" s="1"/>
  <c r="I244" i="1"/>
  <c r="D76" i="20" s="1"/>
  <c r="E42" i="11"/>
  <c r="G237" i="1"/>
  <c r="G701" i="12"/>
  <c r="E701" i="12"/>
  <c r="I439" i="10"/>
  <c r="J270" i="9"/>
  <c r="J39" i="11"/>
  <c r="L234" i="1"/>
  <c r="J66" i="20" s="1"/>
  <c r="I31" i="9"/>
  <c r="I32" i="9" s="1"/>
  <c r="K126" i="1" s="1"/>
  <c r="K226" i="1"/>
  <c r="H58" i="20" s="1"/>
  <c r="F49" i="9"/>
  <c r="H106" i="1"/>
  <c r="H51" i="1" s="1"/>
  <c r="J30" i="9"/>
  <c r="J32" i="9" s="1"/>
  <c r="L126" i="1" s="1"/>
  <c r="L225" i="1"/>
  <c r="J57" i="20" s="1"/>
  <c r="J43" i="10"/>
  <c r="L229" i="1"/>
  <c r="J61" i="20" s="1"/>
  <c r="E439" i="10"/>
  <c r="J439" i="10"/>
  <c r="E191" i="8"/>
  <c r="F50" i="8"/>
  <c r="H105" i="1"/>
  <c r="H50" i="1" s="1"/>
  <c r="E39" i="7"/>
  <c r="E41" i="7" s="1"/>
  <c r="G124" i="1" s="1"/>
  <c r="G222" i="1"/>
  <c r="J411" i="6"/>
  <c r="H41" i="6"/>
  <c r="G270" i="1"/>
  <c r="L270" i="1" s="1"/>
  <c r="J29" i="8"/>
  <c r="J30" i="8" s="1"/>
  <c r="L125" i="1" s="1"/>
  <c r="L224" i="1"/>
  <c r="J56" i="20" s="1"/>
  <c r="E597" i="7"/>
  <c r="F411" i="6"/>
  <c r="H194" i="4"/>
  <c r="E194" i="4"/>
  <c r="E198" i="5"/>
  <c r="G84" i="6"/>
  <c r="G195" i="3"/>
  <c r="I334" i="2"/>
  <c r="H35" i="7"/>
  <c r="J218" i="1"/>
  <c r="F50" i="20" s="1"/>
  <c r="J31" i="2"/>
  <c r="L208" i="1"/>
  <c r="K15" i="1"/>
  <c r="K16" i="1" s="1"/>
  <c r="I37" i="1"/>
  <c r="J33" i="2"/>
  <c r="L210" i="1"/>
  <c r="J42" i="20" s="1"/>
  <c r="J15" i="1"/>
  <c r="F64" i="8"/>
  <c r="F120" i="8"/>
  <c r="F59" i="8"/>
  <c r="F438" i="14"/>
  <c r="F374" i="14"/>
  <c r="F330" i="14"/>
  <c r="F397" i="14"/>
  <c r="F249" i="14"/>
  <c r="F443" i="14"/>
  <c r="F379" i="14"/>
  <c r="F308" i="14"/>
  <c r="F470" i="14"/>
  <c r="F226" i="14"/>
  <c r="F160" i="14"/>
  <c r="F514" i="14"/>
  <c r="F105" i="14"/>
  <c r="F179" i="14"/>
  <c r="F76" i="14"/>
  <c r="F64" i="14"/>
  <c r="F303" i="14"/>
  <c r="J195" i="3"/>
  <c r="H194" i="9"/>
  <c r="H155" i="9"/>
  <c r="H134" i="9"/>
  <c r="H90" i="9"/>
  <c r="H58" i="9"/>
  <c r="H139" i="9"/>
  <c r="H64" i="9"/>
  <c r="H329" i="13"/>
  <c r="H300" i="13"/>
  <c r="H164" i="13"/>
  <c r="H240" i="13"/>
  <c r="H72" i="13"/>
  <c r="H370" i="13"/>
  <c r="H233" i="13"/>
  <c r="H430" i="13"/>
  <c r="H375" i="13"/>
  <c r="H393" i="13"/>
  <c r="H257" i="13"/>
  <c r="H309" i="13"/>
  <c r="H184" i="13"/>
  <c r="H114" i="13"/>
  <c r="H169" i="13"/>
  <c r="H85" i="13"/>
  <c r="J90" i="9"/>
  <c r="J58" i="9"/>
  <c r="J139" i="9"/>
  <c r="J64" i="9"/>
  <c r="J155" i="9"/>
  <c r="J134" i="9"/>
  <c r="J194" i="9"/>
  <c r="L15" i="1"/>
  <c r="I43" i="2"/>
  <c r="G24" i="15"/>
  <c r="G22" i="14"/>
  <c r="G24" i="13"/>
  <c r="G24" i="11"/>
  <c r="G28" i="12"/>
  <c r="G23" i="9"/>
  <c r="G32" i="10"/>
  <c r="G24" i="7"/>
  <c r="G23" i="8"/>
  <c r="G22" i="5"/>
  <c r="G19" i="6"/>
  <c r="I431" i="1"/>
  <c r="G23" i="2"/>
  <c r="G19" i="4"/>
  <c r="G21" i="3"/>
  <c r="I201" i="1"/>
  <c r="D4" i="20" s="1"/>
  <c r="D20" i="20" s="1"/>
  <c r="I136" i="1"/>
  <c r="I98" i="1"/>
  <c r="I117" i="1"/>
  <c r="I79" i="1"/>
  <c r="I282" i="1"/>
  <c r="I61" i="1"/>
  <c r="J207" i="2"/>
  <c r="J80" i="2"/>
  <c r="J59" i="2"/>
  <c r="J253" i="2"/>
  <c r="J130" i="2"/>
  <c r="J224" i="2"/>
  <c r="J201" i="2"/>
  <c r="J64" i="2"/>
  <c r="J120" i="2"/>
  <c r="J155" i="2"/>
  <c r="E309" i="13"/>
  <c r="E169" i="13"/>
  <c r="E430" i="13"/>
  <c r="E393" i="13"/>
  <c r="E370" i="13"/>
  <c r="E240" i="13"/>
  <c r="E184" i="13"/>
  <c r="E300" i="13"/>
  <c r="E85" i="13"/>
  <c r="E329" i="13"/>
  <c r="E164" i="13"/>
  <c r="E72" i="13"/>
  <c r="E375" i="13"/>
  <c r="E114" i="13"/>
  <c r="E233" i="13"/>
  <c r="E257" i="13"/>
  <c r="I37" i="15"/>
  <c r="K260" i="1"/>
  <c r="H91" i="20" s="1"/>
  <c r="H14" i="20" s="1"/>
  <c r="H38" i="11"/>
  <c r="J233" i="1"/>
  <c r="F65" i="20" s="1"/>
  <c r="J48" i="15"/>
  <c r="E55" i="14"/>
  <c r="G111" i="1"/>
  <c r="G56" i="1" s="1"/>
  <c r="H37" i="15"/>
  <c r="J260" i="1"/>
  <c r="F91" i="20" s="1"/>
  <c r="F14" i="20" s="1"/>
  <c r="I35" i="15"/>
  <c r="K258" i="1"/>
  <c r="H89" i="20" s="1"/>
  <c r="G38" i="14"/>
  <c r="G39" i="14" s="1"/>
  <c r="I131" i="1" s="1"/>
  <c r="D17" i="19" s="1"/>
  <c r="I256" i="1"/>
  <c r="D87" i="20" s="1"/>
  <c r="J38" i="14"/>
  <c r="L256" i="1"/>
  <c r="J87" i="20" s="1"/>
  <c r="H36" i="14"/>
  <c r="J254" i="1"/>
  <c r="F85" i="20" s="1"/>
  <c r="J37" i="14"/>
  <c r="L255" i="1"/>
  <c r="J86" i="20" s="1"/>
  <c r="H37" i="13"/>
  <c r="J248" i="1"/>
  <c r="F80" i="20" s="1"/>
  <c r="H34" i="13"/>
  <c r="J245" i="1"/>
  <c r="F77" i="20" s="1"/>
  <c r="J102" i="14"/>
  <c r="E519" i="13"/>
  <c r="I41" i="12"/>
  <c r="K239" i="1"/>
  <c r="H71" i="20" s="1"/>
  <c r="J37" i="11"/>
  <c r="L232" i="1"/>
  <c r="J64" i="20" s="1"/>
  <c r="I36" i="11"/>
  <c r="K231" i="1"/>
  <c r="H63" i="20" s="1"/>
  <c r="E270" i="9"/>
  <c r="J42" i="10"/>
  <c r="L228" i="1"/>
  <c r="J60" i="20" s="1"/>
  <c r="F44" i="10"/>
  <c r="F45" i="10" s="1"/>
  <c r="H127" i="1" s="1"/>
  <c r="H230" i="1"/>
  <c r="G353" i="1"/>
  <c r="G89" i="1"/>
  <c r="G95" i="1" s="1"/>
  <c r="G20" i="1" s="1"/>
  <c r="H54" i="10"/>
  <c r="G274" i="1"/>
  <c r="L274" i="1" s="1"/>
  <c r="G439" i="10"/>
  <c r="F191" i="8"/>
  <c r="E41" i="6"/>
  <c r="I35" i="7"/>
  <c r="K218" i="1"/>
  <c r="H50" i="20" s="1"/>
  <c r="L214" i="1"/>
  <c r="J46" i="20" s="1"/>
  <c r="J28" i="6"/>
  <c r="G597" i="7"/>
  <c r="J597" i="7"/>
  <c r="J39" i="7"/>
  <c r="L222" i="1"/>
  <c r="J54" i="20" s="1"/>
  <c r="G411" i="6"/>
  <c r="F334" i="2"/>
  <c r="I198" i="5"/>
  <c r="F25" i="4"/>
  <c r="F26" i="4" s="1"/>
  <c r="H121" i="1" s="1"/>
  <c r="H212" i="1"/>
  <c r="E334" i="2"/>
  <c r="I28" i="5"/>
  <c r="I29" i="5" s="1"/>
  <c r="K122" i="1" s="1"/>
  <c r="K213" i="1"/>
  <c r="H45" i="20" s="1"/>
  <c r="F75" i="4"/>
  <c r="F56" i="4"/>
  <c r="F123" i="4"/>
  <c r="F51" i="4"/>
  <c r="F69" i="15"/>
  <c r="F302" i="15"/>
  <c r="F219" i="15"/>
  <c r="F143" i="15"/>
  <c r="F438" i="15"/>
  <c r="F379" i="15"/>
  <c r="F398" i="15"/>
  <c r="F63" i="15"/>
  <c r="F307" i="15"/>
  <c r="F241" i="15"/>
  <c r="F214" i="15"/>
  <c r="F335" i="15"/>
  <c r="F161" i="15"/>
  <c r="F94" i="15"/>
  <c r="H44" i="3"/>
  <c r="J5" i="3" s="1"/>
  <c r="J100" i="1"/>
  <c r="H127" i="5"/>
  <c r="H63" i="5"/>
  <c r="H86" i="5"/>
  <c r="H54" i="5"/>
  <c r="H143" i="15"/>
  <c r="H438" i="15"/>
  <c r="H379" i="15"/>
  <c r="H398" i="15"/>
  <c r="H63" i="15"/>
  <c r="H307" i="15"/>
  <c r="H241" i="15"/>
  <c r="H214" i="15"/>
  <c r="H335" i="15"/>
  <c r="H161" i="15"/>
  <c r="H94" i="15"/>
  <c r="H219" i="15"/>
  <c r="H69" i="15"/>
  <c r="H302" i="15"/>
  <c r="J151" i="10"/>
  <c r="J102" i="10"/>
  <c r="J75" i="10"/>
  <c r="J57" i="10"/>
  <c r="J351" i="10"/>
  <c r="J212" i="10"/>
  <c r="J306" i="10"/>
  <c r="J280" i="10"/>
  <c r="J274" i="10"/>
  <c r="J168" i="10"/>
  <c r="J80" i="10"/>
  <c r="J230" i="10"/>
  <c r="F42" i="4"/>
  <c r="H101" i="1"/>
  <c r="H46" i="1" s="1"/>
  <c r="I409" i="1"/>
  <c r="J32" i="2"/>
  <c r="L209" i="1"/>
  <c r="J41" i="20" s="1"/>
  <c r="I24" i="15"/>
  <c r="I24" i="13"/>
  <c r="I22" i="14"/>
  <c r="I28" i="12"/>
  <c r="I24" i="11"/>
  <c r="I32" i="10"/>
  <c r="I24" i="7"/>
  <c r="I23" i="8"/>
  <c r="I22" i="5"/>
  <c r="I23" i="9"/>
  <c r="I19" i="6"/>
  <c r="I23" i="2"/>
  <c r="I19" i="4"/>
  <c r="K136" i="1"/>
  <c r="I21" i="3"/>
  <c r="K431" i="1"/>
  <c r="K117" i="1"/>
  <c r="K79" i="1"/>
  <c r="K282" i="1"/>
  <c r="K61" i="1"/>
  <c r="K98" i="1"/>
  <c r="K201" i="1"/>
  <c r="H4" i="20" s="1"/>
  <c r="H20" i="20" s="1"/>
  <c r="E50" i="2"/>
  <c r="G99" i="1"/>
  <c r="H42" i="4"/>
  <c r="J5" i="4" s="1"/>
  <c r="J101" i="1"/>
  <c r="H44" i="1"/>
  <c r="E79" i="3"/>
  <c r="E52" i="3"/>
  <c r="E124" i="3"/>
  <c r="E57" i="3"/>
  <c r="E470" i="14"/>
  <c r="E438" i="14"/>
  <c r="E374" i="14"/>
  <c r="E330" i="14"/>
  <c r="E105" i="14"/>
  <c r="E76" i="14"/>
  <c r="E303" i="14"/>
  <c r="E443" i="14"/>
  <c r="E226" i="14"/>
  <c r="E160" i="14"/>
  <c r="E397" i="14"/>
  <c r="E179" i="14"/>
  <c r="E249" i="14"/>
  <c r="E308" i="14"/>
  <c r="E379" i="14"/>
  <c r="E64" i="14"/>
  <c r="E514" i="14"/>
  <c r="J38" i="13"/>
  <c r="L250" i="1"/>
  <c r="J81" i="20" s="1"/>
  <c r="E527" i="15"/>
  <c r="J34" i="15"/>
  <c r="L257" i="1"/>
  <c r="J88" i="20" s="1"/>
  <c r="G34" i="15"/>
  <c r="G39" i="15" s="1"/>
  <c r="I132" i="1" s="1"/>
  <c r="D18" i="19" s="1"/>
  <c r="I257" i="1"/>
  <c r="D88" i="20" s="1"/>
  <c r="H38" i="14"/>
  <c r="J256" i="1"/>
  <c r="F87" i="20" s="1"/>
  <c r="J36" i="13"/>
  <c r="L247" i="1"/>
  <c r="J79" i="20" s="1"/>
  <c r="J45" i="12"/>
  <c r="L243" i="1"/>
  <c r="J75" i="20" s="1"/>
  <c r="J10" i="20" s="1"/>
  <c r="J519" i="13"/>
  <c r="G519" i="13"/>
  <c r="H519" i="13"/>
  <c r="H767" i="11"/>
  <c r="J44" i="12"/>
  <c r="L242" i="1"/>
  <c r="J74" i="20" s="1"/>
  <c r="J9" i="20" s="1"/>
  <c r="I44" i="12"/>
  <c r="K242" i="1"/>
  <c r="H74" i="20" s="1"/>
  <c r="H9" i="20" s="1"/>
  <c r="H42" i="10"/>
  <c r="J228" i="1"/>
  <c r="F60" i="20" s="1"/>
  <c r="I41" i="9"/>
  <c r="J767" i="11"/>
  <c r="H344" i="1"/>
  <c r="H88" i="1"/>
  <c r="H31" i="9"/>
  <c r="J226" i="1"/>
  <c r="F58" i="20" s="1"/>
  <c r="H40" i="7"/>
  <c r="J223" i="1"/>
  <c r="F55" i="20" s="1"/>
  <c r="H43" i="10"/>
  <c r="J229" i="1"/>
  <c r="F61" i="20" s="1"/>
  <c r="G191" i="8"/>
  <c r="I50" i="7"/>
  <c r="J36" i="7"/>
  <c r="L219" i="1"/>
  <c r="J51" i="20" s="1"/>
  <c r="E31" i="6"/>
  <c r="E32" i="6" s="1"/>
  <c r="G123" i="1" s="1"/>
  <c r="G217" i="1"/>
  <c r="F39" i="7"/>
  <c r="F41" i="7" s="1"/>
  <c r="H124" i="1" s="1"/>
  <c r="H222" i="1"/>
  <c r="I411" i="6"/>
  <c r="J31" i="6"/>
  <c r="L217" i="1"/>
  <c r="J49" i="20" s="1"/>
  <c r="J28" i="5"/>
  <c r="J29" i="5" s="1"/>
  <c r="L122" i="1" s="1"/>
  <c r="L213" i="1"/>
  <c r="J45" i="20" s="1"/>
  <c r="L100" i="1"/>
  <c r="L45" i="1" s="1"/>
  <c r="J44" i="3"/>
  <c r="H10" i="1"/>
  <c r="H328" i="1"/>
  <c r="G198" i="5"/>
  <c r="I28" i="6"/>
  <c r="K214" i="1"/>
  <c r="H46" i="20" s="1"/>
  <c r="J29" i="6"/>
  <c r="L215" i="1"/>
  <c r="J47" i="20" s="1"/>
  <c r="H33" i="2"/>
  <c r="J210" i="1"/>
  <c r="F42" i="20" s="1"/>
  <c r="F444" i="7"/>
  <c r="F309" i="7"/>
  <c r="F157" i="7"/>
  <c r="F368" i="7"/>
  <c r="F238" i="7"/>
  <c r="F184" i="7"/>
  <c r="F394" i="7"/>
  <c r="F461" i="7"/>
  <c r="F439" i="7"/>
  <c r="F303" i="7"/>
  <c r="F162" i="7"/>
  <c r="F373" i="7"/>
  <c r="F329" i="7"/>
  <c r="F256" i="7"/>
  <c r="F233" i="7"/>
  <c r="F99" i="7"/>
  <c r="F499" i="7"/>
  <c r="F75" i="7"/>
  <c r="F70" i="7"/>
  <c r="G42" i="4"/>
  <c r="I101" i="1"/>
  <c r="I46" i="1" s="1"/>
  <c r="H394" i="7"/>
  <c r="H461" i="7"/>
  <c r="H439" i="7"/>
  <c r="H303" i="7"/>
  <c r="H162" i="7"/>
  <c r="H373" i="7"/>
  <c r="H329" i="7"/>
  <c r="H256" i="7"/>
  <c r="H233" i="7"/>
  <c r="H99" i="7"/>
  <c r="H499" i="7"/>
  <c r="H70" i="7"/>
  <c r="H75" i="7"/>
  <c r="H444" i="7"/>
  <c r="H309" i="7"/>
  <c r="H184" i="7"/>
  <c r="H238" i="7"/>
  <c r="H157" i="7"/>
  <c r="H368" i="7"/>
  <c r="J124" i="3"/>
  <c r="J57" i="3"/>
  <c r="J79" i="3"/>
  <c r="J52" i="3"/>
  <c r="J543" i="11"/>
  <c r="J665" i="11"/>
  <c r="J454" i="11"/>
  <c r="J431" i="11"/>
  <c r="J361" i="11"/>
  <c r="J186" i="11"/>
  <c r="J343" i="11"/>
  <c r="J632" i="11"/>
  <c r="J534" i="11"/>
  <c r="J275" i="11"/>
  <c r="J167" i="11"/>
  <c r="J601" i="11"/>
  <c r="J386" i="11"/>
  <c r="J91" i="11"/>
  <c r="J55" i="11"/>
  <c r="J206" i="11"/>
  <c r="J478" i="11"/>
  <c r="J298" i="11"/>
  <c r="J270" i="11"/>
  <c r="J123" i="11"/>
  <c r="J564" i="11"/>
  <c r="J96" i="11"/>
  <c r="J606" i="11"/>
  <c r="I44" i="3"/>
  <c r="K100" i="1"/>
  <c r="K45" i="1" s="1"/>
  <c r="L37" i="1"/>
  <c r="L14" i="1"/>
  <c r="F44" i="3"/>
  <c r="H100" i="1"/>
  <c r="H45" i="1" s="1"/>
  <c r="J30" i="6"/>
  <c r="L216" i="1"/>
  <c r="J48" i="20" s="1"/>
  <c r="G76" i="1"/>
  <c r="G7" i="1" s="1"/>
  <c r="E75" i="7"/>
  <c r="E444" i="7"/>
  <c r="E309" i="7"/>
  <c r="E157" i="7"/>
  <c r="E368" i="7"/>
  <c r="E238" i="7"/>
  <c r="E184" i="7"/>
  <c r="E394" i="7"/>
  <c r="E461" i="7"/>
  <c r="E439" i="7"/>
  <c r="E303" i="7"/>
  <c r="E162" i="7"/>
  <c r="E499" i="7"/>
  <c r="E256" i="7"/>
  <c r="E233" i="7"/>
  <c r="E70" i="7"/>
  <c r="E99" i="7"/>
  <c r="E329" i="7"/>
  <c r="E373" i="7"/>
  <c r="E600" i="12"/>
  <c r="E400" i="12"/>
  <c r="E332" i="12"/>
  <c r="E473" i="12"/>
  <c r="E323" i="12"/>
  <c r="E417" i="12"/>
  <c r="E468" i="12"/>
  <c r="E242" i="12"/>
  <c r="E192" i="12"/>
  <c r="E173" i="12"/>
  <c r="E492" i="12"/>
  <c r="E114" i="12"/>
  <c r="E271" i="12"/>
  <c r="E349" i="12"/>
  <c r="E163" i="12"/>
  <c r="E88" i="12"/>
  <c r="E79" i="12"/>
  <c r="E253" i="12"/>
  <c r="J34" i="14"/>
  <c r="L252" i="1"/>
  <c r="J83" i="20" s="1"/>
  <c r="F54" i="15"/>
  <c r="H112" i="1"/>
  <c r="H57" i="1" s="1"/>
  <c r="F37" i="13"/>
  <c r="F39" i="13" s="1"/>
  <c r="H130" i="1" s="1"/>
  <c r="H248" i="1"/>
  <c r="I37" i="14"/>
  <c r="K255" i="1"/>
  <c r="H86" i="20" s="1"/>
  <c r="E609" i="14"/>
  <c r="H546" i="14"/>
  <c r="H46" i="14" s="1"/>
  <c r="J278" i="1" s="1"/>
  <c r="I767" i="11"/>
  <c r="J40" i="12"/>
  <c r="L238" i="1"/>
  <c r="J70" i="20" s="1"/>
  <c r="F767" i="11"/>
  <c r="I33" i="11"/>
  <c r="K71" i="1" s="1"/>
  <c r="G44" i="10"/>
  <c r="I230" i="1"/>
  <c r="D62" i="20" s="1"/>
  <c r="D12" i="20" s="1"/>
  <c r="G66" i="10"/>
  <c r="I107" i="1"/>
  <c r="I52" i="1" s="1"/>
  <c r="H37" i="7"/>
  <c r="J220" i="1"/>
  <c r="F52" i="20" s="1"/>
  <c r="H36" i="7"/>
  <c r="J219" i="1"/>
  <c r="F51" i="20" s="1"/>
  <c r="G29" i="6"/>
  <c r="I215" i="1"/>
  <c r="D47" i="20" s="1"/>
  <c r="I40" i="7"/>
  <c r="K223" i="1"/>
  <c r="H55" i="20" s="1"/>
  <c r="F218" i="6"/>
  <c r="F355" i="6"/>
  <c r="I42" i="4"/>
  <c r="K101" i="1"/>
  <c r="K46" i="1" s="1"/>
  <c r="F149" i="6"/>
  <c r="F354" i="6"/>
  <c r="H41" i="9"/>
  <c r="F198" i="5"/>
  <c r="H28" i="5"/>
  <c r="H29" i="5" s="1"/>
  <c r="J122" i="1" s="1"/>
  <c r="C8" i="19" s="1"/>
  <c r="J213" i="1"/>
  <c r="F45" i="20" s="1"/>
  <c r="J334" i="2"/>
  <c r="K76" i="1"/>
  <c r="K7" i="1" s="1"/>
  <c r="E195" i="3"/>
  <c r="H209" i="1"/>
  <c r="F32" i="2"/>
  <c r="F34" i="2" s="1"/>
  <c r="H119" i="1" s="1"/>
  <c r="F351" i="10"/>
  <c r="F168" i="10"/>
  <c r="F80" i="10"/>
  <c r="F306" i="10"/>
  <c r="F230" i="10"/>
  <c r="F75" i="10"/>
  <c r="F102" i="10"/>
  <c r="F212" i="10"/>
  <c r="F57" i="10"/>
  <c r="F280" i="10"/>
  <c r="F151" i="10"/>
  <c r="F274" i="10"/>
  <c r="H124" i="3"/>
  <c r="H57" i="3"/>
  <c r="H52" i="3"/>
  <c r="H79" i="3"/>
  <c r="H280" i="10"/>
  <c r="H212" i="10"/>
  <c r="H306" i="10"/>
  <c r="H230" i="10"/>
  <c r="H102" i="10"/>
  <c r="H57" i="10"/>
  <c r="H351" i="10"/>
  <c r="H151" i="10"/>
  <c r="H274" i="10"/>
  <c r="H168" i="10"/>
  <c r="H75" i="10"/>
  <c r="H80" i="10"/>
  <c r="J75" i="4"/>
  <c r="J123" i="4"/>
  <c r="J51" i="4"/>
  <c r="J56" i="4"/>
  <c r="J417" i="12"/>
  <c r="J492" i="12"/>
  <c r="J349" i="12"/>
  <c r="J242" i="12"/>
  <c r="J192" i="12"/>
  <c r="J173" i="12"/>
  <c r="J600" i="12"/>
  <c r="J400" i="12"/>
  <c r="J253" i="12"/>
  <c r="J163" i="12"/>
  <c r="J271" i="12"/>
  <c r="J88" i="12"/>
  <c r="J473" i="12"/>
  <c r="J468" i="12"/>
  <c r="J79" i="12"/>
  <c r="J114" i="12"/>
  <c r="J332" i="12"/>
  <c r="J323" i="12"/>
  <c r="I195" i="3"/>
  <c r="I328" i="1"/>
  <c r="I10" i="1"/>
  <c r="H15" i="1"/>
  <c r="H334" i="2"/>
  <c r="E44" i="3"/>
  <c r="G100" i="1"/>
  <c r="G45" i="1" s="1"/>
  <c r="E120" i="8"/>
  <c r="E64" i="8"/>
  <c r="E59" i="8"/>
  <c r="E94" i="15"/>
  <c r="E69" i="15"/>
  <c r="E302" i="15"/>
  <c r="E219" i="15"/>
  <c r="E143" i="15"/>
  <c r="E438" i="15"/>
  <c r="E379" i="15"/>
  <c r="E398" i="15"/>
  <c r="E63" i="15"/>
  <c r="E241" i="15"/>
  <c r="E335" i="15"/>
  <c r="E307" i="15"/>
  <c r="E161" i="15"/>
  <c r="E214" i="15"/>
  <c r="F37" i="15"/>
  <c r="F39" i="15" s="1"/>
  <c r="H132" i="1" s="1"/>
  <c r="H260" i="1"/>
  <c r="I527" i="15"/>
  <c r="G34" i="13"/>
  <c r="I245" i="1"/>
  <c r="D77" i="20" s="1"/>
  <c r="H34" i="14"/>
  <c r="J252" i="1"/>
  <c r="F83" i="20" s="1"/>
  <c r="I102" i="14"/>
  <c r="I38" i="13"/>
  <c r="K250" i="1"/>
  <c r="H81" i="20" s="1"/>
  <c r="J63" i="13"/>
  <c r="L110" i="1"/>
  <c r="L55" i="1" s="1"/>
  <c r="H33" i="14"/>
  <c r="J251" i="1"/>
  <c r="F82" i="20" s="1"/>
  <c r="J56" i="12"/>
  <c r="F42" i="11"/>
  <c r="H237" i="1"/>
  <c r="J41" i="12"/>
  <c r="L239" i="1"/>
  <c r="J71" i="20" s="1"/>
  <c r="H45" i="12"/>
  <c r="J243" i="1"/>
  <c r="F75" i="20" s="1"/>
  <c r="F10" i="20" s="1"/>
  <c r="I701" i="12"/>
  <c r="I39" i="11"/>
  <c r="K234" i="1"/>
  <c r="H66" i="20" s="1"/>
  <c r="I42" i="10"/>
  <c r="K228" i="1"/>
  <c r="H60" i="20" s="1"/>
  <c r="I597" i="7"/>
  <c r="E49" i="9"/>
  <c r="G106" i="1"/>
  <c r="G51" i="1" s="1"/>
  <c r="F439" i="10"/>
  <c r="H439" i="10"/>
  <c r="I191" i="8"/>
  <c r="F597" i="7"/>
  <c r="I39" i="7"/>
  <c r="K222" i="1"/>
  <c r="H54" i="20" s="1"/>
  <c r="G40" i="7"/>
  <c r="G41" i="7" s="1"/>
  <c r="I124" i="1" s="1"/>
  <c r="D10" i="19" s="1"/>
  <c r="I223" i="1"/>
  <c r="D55" i="20" s="1"/>
  <c r="D6" i="20" s="1"/>
  <c r="G269" i="1"/>
  <c r="L269" i="1" s="1"/>
  <c r="H38" i="5"/>
  <c r="E25" i="4"/>
  <c r="E26" i="4" s="1"/>
  <c r="G121" i="1" s="1"/>
  <c r="G212" i="1"/>
  <c r="F84" i="6"/>
  <c r="G44" i="3"/>
  <c r="I100" i="1"/>
  <c r="I45" i="1" s="1"/>
  <c r="F64" i="9"/>
  <c r="F194" i="9"/>
  <c r="F155" i="9"/>
  <c r="F134" i="9"/>
  <c r="F90" i="9"/>
  <c r="F58" i="9"/>
  <c r="F139" i="9"/>
  <c r="I15" i="1"/>
  <c r="H123" i="4"/>
  <c r="H75" i="4"/>
  <c r="H51" i="4"/>
  <c r="H56" i="4"/>
  <c r="H59" i="8"/>
  <c r="H64" i="8"/>
  <c r="H120" i="8"/>
  <c r="J221" i="6"/>
  <c r="J191" i="6"/>
  <c r="J62" i="6"/>
  <c r="J265" i="6"/>
  <c r="J327" i="6"/>
  <c r="J125" i="6"/>
  <c r="J57" i="6"/>
  <c r="J87" i="6"/>
  <c r="J152" i="6"/>
  <c r="J196" i="6"/>
  <c r="J293" i="6"/>
  <c r="J270" i="6"/>
  <c r="J130" i="6"/>
  <c r="J443" i="14"/>
  <c r="J379" i="14"/>
  <c r="J438" i="14"/>
  <c r="J374" i="14"/>
  <c r="J330" i="14"/>
  <c r="J303" i="14"/>
  <c r="J249" i="14"/>
  <c r="J514" i="14"/>
  <c r="J470" i="14"/>
  <c r="J160" i="14"/>
  <c r="J105" i="14"/>
  <c r="J76" i="14"/>
  <c r="J397" i="14"/>
  <c r="J179" i="14"/>
  <c r="J308" i="14"/>
  <c r="J226" i="14"/>
  <c r="J64" i="14"/>
  <c r="I27" i="3"/>
  <c r="I28" i="3" s="1"/>
  <c r="K120" i="1" s="1"/>
  <c r="K211" i="1"/>
  <c r="H43" i="20" s="1"/>
  <c r="J211" i="1"/>
  <c r="F43" i="20" s="1"/>
  <c r="H27" i="3"/>
  <c r="H28" i="3" s="1"/>
  <c r="J120" i="1" s="1"/>
  <c r="C6" i="19" s="1"/>
  <c r="H30" i="6"/>
  <c r="J216" i="1"/>
  <c r="F48" i="20" s="1"/>
  <c r="E75" i="4"/>
  <c r="E56" i="4"/>
  <c r="E123" i="4"/>
  <c r="E51" i="4"/>
  <c r="E293" i="6"/>
  <c r="E270" i="6"/>
  <c r="E130" i="6"/>
  <c r="E221" i="6"/>
  <c r="E62" i="6"/>
  <c r="E196" i="6"/>
  <c r="E265" i="6"/>
  <c r="E327" i="6"/>
  <c r="E191" i="6"/>
  <c r="E125" i="6"/>
  <c r="E57" i="6"/>
  <c r="E87" i="6"/>
  <c r="E152" i="6"/>
  <c r="I54" i="15"/>
  <c r="K112" i="1"/>
  <c r="K57" i="1" s="1"/>
  <c r="I34" i="14"/>
  <c r="K252" i="1"/>
  <c r="H83" i="20" s="1"/>
  <c r="F527" i="15"/>
  <c r="E54" i="15"/>
  <c r="G112" i="1"/>
  <c r="G57" i="1" s="1"/>
  <c r="J62" i="16"/>
  <c r="I62" i="16"/>
  <c r="G527" i="15"/>
  <c r="H91" i="15"/>
  <c r="I35" i="14"/>
  <c r="K253" i="1"/>
  <c r="H84" i="20" s="1"/>
  <c r="H38" i="15"/>
  <c r="J261" i="1"/>
  <c r="F92" i="20" s="1"/>
  <c r="J36" i="15"/>
  <c r="L259" i="1"/>
  <c r="J90" i="20" s="1"/>
  <c r="I91" i="15"/>
  <c r="J48" i="14"/>
  <c r="G609" i="14"/>
  <c r="F609" i="14"/>
  <c r="I522" i="14"/>
  <c r="I43" i="14" s="1"/>
  <c r="I48" i="14" s="1"/>
  <c r="I37" i="13"/>
  <c r="K248" i="1"/>
  <c r="H80" i="20" s="1"/>
  <c r="E38" i="13"/>
  <c r="E39" i="13" s="1"/>
  <c r="G130" i="1" s="1"/>
  <c r="G250" i="1"/>
  <c r="G36" i="13"/>
  <c r="I247" i="1"/>
  <c r="D79" i="20" s="1"/>
  <c r="I45" i="12"/>
  <c r="K243" i="1"/>
  <c r="H75" i="20" s="1"/>
  <c r="H10" i="20" s="1"/>
  <c r="H40" i="11"/>
  <c r="J235" i="1"/>
  <c r="F67" i="20" s="1"/>
  <c r="I42" i="12"/>
  <c r="K240" i="1"/>
  <c r="H72" i="20" s="1"/>
  <c r="E767" i="11"/>
  <c r="J42" i="12"/>
  <c r="L240" i="1"/>
  <c r="J72" i="20" s="1"/>
  <c r="J42" i="11"/>
  <c r="L237" i="1"/>
  <c r="J69" i="20" s="1"/>
  <c r="G56" i="12"/>
  <c r="H41" i="11"/>
  <c r="J236" i="1"/>
  <c r="F68" i="20" s="1"/>
  <c r="F270" i="9"/>
  <c r="F82" i="11"/>
  <c r="H108" i="1"/>
  <c r="H53" i="1" s="1"/>
  <c r="H353" i="1"/>
  <c r="H89" i="1"/>
  <c r="I38" i="11"/>
  <c r="K233" i="1"/>
  <c r="H65" i="20" s="1"/>
  <c r="I270" i="9"/>
  <c r="J40" i="11"/>
  <c r="L235" i="1"/>
  <c r="J67" i="20" s="1"/>
  <c r="E54" i="10"/>
  <c r="E31" i="9"/>
  <c r="E32" i="9" s="1"/>
  <c r="G126" i="1" s="1"/>
  <c r="G226" i="1"/>
  <c r="J41" i="10"/>
  <c r="L227" i="1"/>
  <c r="J59" i="20" s="1"/>
  <c r="J45" i="5"/>
  <c r="L102" i="1"/>
  <c r="L47" i="1" s="1"/>
  <c r="H38" i="7"/>
  <c r="J221" i="1"/>
  <c r="F53" i="20" s="1"/>
  <c r="H597" i="7"/>
  <c r="J50" i="8"/>
  <c r="L105" i="1"/>
  <c r="L50" i="1" s="1"/>
  <c r="H198" i="5"/>
  <c r="I25" i="4"/>
  <c r="I26" i="4" s="1"/>
  <c r="K121" i="1" s="1"/>
  <c r="K212" i="1"/>
  <c r="H44" i="20" s="1"/>
  <c r="E29" i="8"/>
  <c r="E30" i="8" s="1"/>
  <c r="G125" i="1" s="1"/>
  <c r="G224" i="1"/>
  <c r="J25" i="4"/>
  <c r="J26" i="4" s="1"/>
  <c r="L121" i="1" s="1"/>
  <c r="L212" i="1"/>
  <c r="J44" i="20" s="1"/>
  <c r="I31" i="2"/>
  <c r="I34" i="2" s="1"/>
  <c r="K119" i="1" s="1"/>
  <c r="K208" i="1"/>
  <c r="F79" i="3"/>
  <c r="F52" i="3"/>
  <c r="F124" i="3"/>
  <c r="F57" i="3"/>
  <c r="I290" i="6"/>
  <c r="K328" i="1"/>
  <c r="F492" i="12"/>
  <c r="F253" i="12"/>
  <c r="F163" i="12"/>
  <c r="F417" i="12"/>
  <c r="F468" i="12"/>
  <c r="F242" i="12"/>
  <c r="F192" i="12"/>
  <c r="F173" i="12"/>
  <c r="F114" i="12"/>
  <c r="F79" i="12"/>
  <c r="F400" i="12"/>
  <c r="F349" i="12"/>
  <c r="F271" i="12"/>
  <c r="F88" i="12"/>
  <c r="F473" i="12"/>
  <c r="F323" i="12"/>
  <c r="F600" i="12"/>
  <c r="F332" i="12"/>
  <c r="H155" i="2"/>
  <c r="H120" i="2"/>
  <c r="H207" i="2"/>
  <c r="H80" i="2"/>
  <c r="H59" i="2"/>
  <c r="H253" i="2"/>
  <c r="H130" i="2"/>
  <c r="H201" i="2"/>
  <c r="H224" i="2"/>
  <c r="H64" i="2"/>
  <c r="H632" i="11"/>
  <c r="H601" i="11"/>
  <c r="H206" i="11"/>
  <c r="H564" i="11"/>
  <c r="H606" i="11"/>
  <c r="H431" i="11"/>
  <c r="H96" i="11"/>
  <c r="H343" i="11"/>
  <c r="H534" i="11"/>
  <c r="H454" i="11"/>
  <c r="H275" i="11"/>
  <c r="H186" i="11"/>
  <c r="H167" i="11"/>
  <c r="H55" i="11"/>
  <c r="H386" i="11"/>
  <c r="H91" i="11"/>
  <c r="H665" i="11"/>
  <c r="H361" i="11"/>
  <c r="H478" i="11"/>
  <c r="H543" i="11"/>
  <c r="H298" i="11"/>
  <c r="H270" i="11"/>
  <c r="H123" i="11"/>
  <c r="J86" i="5"/>
  <c r="J54" i="5"/>
  <c r="J127" i="5"/>
  <c r="J63" i="5"/>
  <c r="J375" i="13"/>
  <c r="J257" i="13"/>
  <c r="J72" i="13"/>
  <c r="J233" i="13"/>
  <c r="J309" i="13"/>
  <c r="J370" i="13"/>
  <c r="J300" i="13"/>
  <c r="J164" i="13"/>
  <c r="J184" i="13"/>
  <c r="J430" i="13"/>
  <c r="J169" i="13"/>
  <c r="J85" i="13"/>
  <c r="J329" i="13"/>
  <c r="J240" i="13"/>
  <c r="J393" i="13"/>
  <c r="J114" i="13"/>
  <c r="E42" i="4"/>
  <c r="G101" i="1"/>
  <c r="G46" i="1" s="1"/>
  <c r="G334" i="2"/>
  <c r="H31" i="2"/>
  <c r="J208" i="1"/>
  <c r="E127" i="5"/>
  <c r="E63" i="5"/>
  <c r="E86" i="5"/>
  <c r="E54" i="5"/>
  <c r="E139" i="9"/>
  <c r="E64" i="9"/>
  <c r="E194" i="9"/>
  <c r="E155" i="9"/>
  <c r="E134" i="9"/>
  <c r="E58" i="9"/>
  <c r="E90" i="9"/>
  <c r="G54" i="15"/>
  <c r="I112" i="1"/>
  <c r="I57" i="1" s="1"/>
  <c r="J35" i="13"/>
  <c r="J39" i="13" s="1"/>
  <c r="L130" i="1" s="1"/>
  <c r="L246" i="1"/>
  <c r="J78" i="20" s="1"/>
  <c r="I609" i="14"/>
  <c r="I36" i="13"/>
  <c r="K247" i="1"/>
  <c r="H79" i="20" s="1"/>
  <c r="I40" i="12"/>
  <c r="K238" i="1"/>
  <c r="H70" i="20" s="1"/>
  <c r="J46" i="12"/>
  <c r="L244" i="1"/>
  <c r="J76" i="20" s="1"/>
  <c r="J49" i="9"/>
  <c r="L106" i="1"/>
  <c r="L51" i="1" s="1"/>
  <c r="H30" i="9"/>
  <c r="H32" i="9" s="1"/>
  <c r="J126" i="1" s="1"/>
  <c r="C12" i="19" s="1"/>
  <c r="J225" i="1"/>
  <c r="F57" i="20" s="1"/>
  <c r="J44" i="10"/>
  <c r="L230" i="1"/>
  <c r="J62" i="20" s="1"/>
  <c r="J12" i="20" s="1"/>
  <c r="I44" i="10"/>
  <c r="K230" i="1"/>
  <c r="H62" i="20" s="1"/>
  <c r="H12" i="20" s="1"/>
  <c r="I45" i="5"/>
  <c r="K102" i="1"/>
  <c r="K47" i="1" s="1"/>
  <c r="I37" i="7"/>
  <c r="K220" i="1"/>
  <c r="H52" i="20" s="1"/>
  <c r="F61" i="7"/>
  <c r="H104" i="1"/>
  <c r="H49" i="1" s="1"/>
  <c r="H411" i="6"/>
  <c r="I50" i="8"/>
  <c r="K105" i="1"/>
  <c r="K50" i="1" s="1"/>
  <c r="J198" i="5"/>
  <c r="G15" i="1"/>
  <c r="E50" i="8"/>
  <c r="G105" i="1"/>
  <c r="G50" i="1" s="1"/>
  <c r="J42" i="4"/>
  <c r="L101" i="1"/>
  <c r="L46" i="1" s="1"/>
  <c r="H195" i="3"/>
  <c r="J35" i="7"/>
  <c r="J41" i="7" s="1"/>
  <c r="L124" i="1" s="1"/>
  <c r="L218" i="1"/>
  <c r="J50" i="20" s="1"/>
  <c r="F195" i="3"/>
  <c r="G328" i="1"/>
  <c r="G10" i="1"/>
  <c r="I29" i="6"/>
  <c r="K215" i="1"/>
  <c r="H47" i="20" s="1"/>
  <c r="F224" i="2"/>
  <c r="F201" i="2"/>
  <c r="F64" i="2"/>
  <c r="F155" i="2"/>
  <c r="F120" i="2"/>
  <c r="F207" i="2"/>
  <c r="F80" i="2"/>
  <c r="F59" i="2"/>
  <c r="F130" i="2"/>
  <c r="F253" i="2"/>
  <c r="F327" i="6"/>
  <c r="F87" i="6"/>
  <c r="F196" i="6"/>
  <c r="F221" i="6"/>
  <c r="F62" i="6"/>
  <c r="F270" i="6"/>
  <c r="F130" i="6"/>
  <c r="F293" i="6"/>
  <c r="F265" i="6"/>
  <c r="F191" i="6"/>
  <c r="F125" i="6"/>
  <c r="F57" i="6"/>
  <c r="F152" i="6"/>
  <c r="F564" i="11"/>
  <c r="F534" i="11"/>
  <c r="F386" i="11"/>
  <c r="F343" i="11"/>
  <c r="F123" i="11"/>
  <c r="F665" i="11"/>
  <c r="F361" i="11"/>
  <c r="F270" i="11"/>
  <c r="F543" i="11"/>
  <c r="F478" i="11"/>
  <c r="F298" i="11"/>
  <c r="F632" i="11"/>
  <c r="F606" i="11"/>
  <c r="F431" i="11"/>
  <c r="F96" i="11"/>
  <c r="F601" i="11"/>
  <c r="F454" i="11"/>
  <c r="F275" i="11"/>
  <c r="F186" i="11"/>
  <c r="F167" i="11"/>
  <c r="F91" i="11"/>
  <c r="F55" i="11"/>
  <c r="F206" i="11"/>
  <c r="H308" i="14"/>
  <c r="H160" i="14"/>
  <c r="H514" i="14"/>
  <c r="H303" i="14"/>
  <c r="H470" i="14"/>
  <c r="H443" i="14"/>
  <c r="H105" i="14"/>
  <c r="H76" i="14"/>
  <c r="H397" i="14"/>
  <c r="H330" i="14"/>
  <c r="H249" i="14"/>
  <c r="H226" i="14"/>
  <c r="H438" i="14"/>
  <c r="H379" i="14"/>
  <c r="H374" i="14"/>
  <c r="H64" i="14"/>
  <c r="H179" i="14"/>
  <c r="J59" i="8"/>
  <c r="J64" i="8"/>
  <c r="J120" i="8"/>
  <c r="J398" i="15"/>
  <c r="J63" i="15"/>
  <c r="J307" i="15"/>
  <c r="J241" i="15"/>
  <c r="J214" i="15"/>
  <c r="J335" i="15"/>
  <c r="J161" i="15"/>
  <c r="J94" i="15"/>
  <c r="J69" i="15"/>
  <c r="J302" i="15"/>
  <c r="J219" i="15"/>
  <c r="J379" i="15"/>
  <c r="J143" i="15"/>
  <c r="J438" i="15"/>
  <c r="L99" i="1"/>
  <c r="J50" i="2"/>
  <c r="H76" i="1"/>
  <c r="H7" i="1" s="1"/>
  <c r="D7" i="20"/>
  <c r="I280" i="1"/>
  <c r="J280" i="1"/>
  <c r="L328" i="1"/>
  <c r="L10" i="1"/>
  <c r="E224" i="2"/>
  <c r="E201" i="2"/>
  <c r="E64" i="2"/>
  <c r="E155" i="2"/>
  <c r="E120" i="2"/>
  <c r="E207" i="2"/>
  <c r="E130" i="2"/>
  <c r="E253" i="2"/>
  <c r="E80" i="2"/>
  <c r="E59" i="2"/>
  <c r="E351" i="10"/>
  <c r="E168" i="10"/>
  <c r="E80" i="10"/>
  <c r="E280" i="10"/>
  <c r="E212" i="10"/>
  <c r="E230" i="10"/>
  <c r="E75" i="10"/>
  <c r="E102" i="10"/>
  <c r="E306" i="10"/>
  <c r="E57" i="10"/>
  <c r="E151" i="10"/>
  <c r="E274" i="10"/>
  <c r="J95" i="1"/>
  <c r="J20" i="1" s="1"/>
  <c r="I48" i="13"/>
  <c r="H56" i="12"/>
  <c r="G276" i="1"/>
  <c r="L276" i="1" s="1"/>
  <c r="H39" i="11"/>
  <c r="J234" i="1"/>
  <c r="F66" i="20" s="1"/>
  <c r="I36" i="15"/>
  <c r="K259" i="1"/>
  <c r="H90" i="20" s="1"/>
  <c r="H609" i="14"/>
  <c r="H35" i="13"/>
  <c r="J246" i="1"/>
  <c r="F78" i="20" s="1"/>
  <c r="H38" i="13"/>
  <c r="J250" i="1"/>
  <c r="F81" i="20" s="1"/>
  <c r="H44" i="12"/>
  <c r="J242" i="1"/>
  <c r="F74" i="20" s="1"/>
  <c r="F9" i="20" s="1"/>
  <c r="I37" i="11"/>
  <c r="K232" i="1"/>
  <c r="H64" i="20" s="1"/>
  <c r="E56" i="12"/>
  <c r="G767" i="11"/>
  <c r="H43" i="12"/>
  <c r="J241" i="1"/>
  <c r="F73" i="20" s="1"/>
  <c r="G41" i="11"/>
  <c r="G43" i="11" s="1"/>
  <c r="I128" i="1" s="1"/>
  <c r="D14" i="19" s="1"/>
  <c r="I236" i="1"/>
  <c r="D68" i="20" s="1"/>
  <c r="F36" i="11"/>
  <c r="F43" i="11" s="1"/>
  <c r="H128" i="1" s="1"/>
  <c r="H231" i="1"/>
  <c r="H701" i="12"/>
  <c r="J701" i="12"/>
  <c r="G43" i="10"/>
  <c r="G45" i="10" s="1"/>
  <c r="I127" i="1" s="1"/>
  <c r="D13" i="19" s="1"/>
  <c r="I229" i="1"/>
  <c r="D61" i="20" s="1"/>
  <c r="J183" i="11"/>
  <c r="J27" i="11" s="1"/>
  <c r="L6" i="1"/>
  <c r="I41" i="10"/>
  <c r="K227" i="1"/>
  <c r="H59" i="20" s="1"/>
  <c r="H33" i="11"/>
  <c r="J71" i="1" s="1"/>
  <c r="J76" i="1" s="1"/>
  <c r="J7" i="1" s="1"/>
  <c r="I29" i="8"/>
  <c r="I30" i="8" s="1"/>
  <c r="K125" i="1" s="1"/>
  <c r="K224" i="1"/>
  <c r="H56" i="20" s="1"/>
  <c r="H44" i="10"/>
  <c r="J230" i="1"/>
  <c r="F62" i="20" s="1"/>
  <c r="I54" i="10"/>
  <c r="H28" i="6"/>
  <c r="J214" i="1"/>
  <c r="F46" i="20" s="1"/>
  <c r="J191" i="8"/>
  <c r="G30" i="6"/>
  <c r="I216" i="1"/>
  <c r="D48" i="20" s="1"/>
  <c r="I194" i="4"/>
  <c r="J194" i="4"/>
  <c r="H515" i="7"/>
  <c r="H46" i="7" s="1"/>
  <c r="H271" i="1" s="1"/>
  <c r="H280" i="1" s="1"/>
  <c r="F127" i="5"/>
  <c r="F63" i="5"/>
  <c r="F86" i="5"/>
  <c r="F54" i="5"/>
  <c r="F430" i="13"/>
  <c r="F393" i="13"/>
  <c r="F370" i="13"/>
  <c r="F240" i="13"/>
  <c r="F184" i="13"/>
  <c r="F114" i="13"/>
  <c r="F85" i="13"/>
  <c r="F329" i="13"/>
  <c r="F300" i="13"/>
  <c r="F375" i="13"/>
  <c r="F257" i="13"/>
  <c r="F164" i="13"/>
  <c r="F72" i="13"/>
  <c r="F309" i="13"/>
  <c r="F233" i="13"/>
  <c r="F169" i="13"/>
  <c r="H196" i="6"/>
  <c r="H221" i="6"/>
  <c r="H270" i="6"/>
  <c r="H293" i="6"/>
  <c r="H265" i="6"/>
  <c r="H130" i="6"/>
  <c r="H191" i="6"/>
  <c r="H125" i="6"/>
  <c r="H57" i="6"/>
  <c r="H327" i="6"/>
  <c r="H152" i="6"/>
  <c r="H87" i="6"/>
  <c r="H62" i="6"/>
  <c r="H600" i="12"/>
  <c r="H468" i="12"/>
  <c r="H349" i="12"/>
  <c r="H400" i="12"/>
  <c r="H271" i="12"/>
  <c r="H88" i="12"/>
  <c r="H473" i="12"/>
  <c r="H323" i="12"/>
  <c r="H114" i="12"/>
  <c r="H79" i="12"/>
  <c r="H332" i="12"/>
  <c r="H192" i="12"/>
  <c r="H492" i="12"/>
  <c r="H417" i="12"/>
  <c r="H163" i="12"/>
  <c r="H253" i="12"/>
  <c r="H173" i="12"/>
  <c r="H242" i="12"/>
  <c r="J461" i="7"/>
  <c r="J439" i="7"/>
  <c r="J303" i="7"/>
  <c r="J162" i="7"/>
  <c r="J373" i="7"/>
  <c r="J329" i="7"/>
  <c r="J256" i="7"/>
  <c r="J233" i="7"/>
  <c r="J99" i="7"/>
  <c r="J499" i="7"/>
  <c r="J70" i="7"/>
  <c r="J75" i="7"/>
  <c r="J444" i="7"/>
  <c r="J309" i="7"/>
  <c r="J157" i="7"/>
  <c r="J368" i="7"/>
  <c r="J238" i="7"/>
  <c r="J184" i="7"/>
  <c r="J394" i="7"/>
  <c r="H32" i="2"/>
  <c r="J209" i="1"/>
  <c r="F41" i="20" s="1"/>
  <c r="J328" i="1"/>
  <c r="J10" i="1"/>
  <c r="J16" i="1" s="1"/>
  <c r="J22" i="1" s="1"/>
  <c r="E564" i="11"/>
  <c r="E534" i="11"/>
  <c r="E206" i="11"/>
  <c r="E665" i="11"/>
  <c r="E361" i="11"/>
  <c r="E270" i="11"/>
  <c r="E123" i="11"/>
  <c r="E543" i="11"/>
  <c r="E478" i="11"/>
  <c r="E298" i="11"/>
  <c r="E632" i="11"/>
  <c r="E606" i="11"/>
  <c r="E431" i="11"/>
  <c r="E343" i="11"/>
  <c r="E96" i="11"/>
  <c r="E601" i="11"/>
  <c r="E454" i="11"/>
  <c r="E275" i="11"/>
  <c r="E91" i="11"/>
  <c r="E55" i="11"/>
  <c r="E386" i="11"/>
  <c r="E167" i="11"/>
  <c r="E186" i="11"/>
  <c r="K39" i="1" l="1"/>
  <c r="J5" i="1"/>
  <c r="L231" i="1"/>
  <c r="J63" i="20" s="1"/>
  <c r="J8" i="20" s="1"/>
  <c r="F6" i="20"/>
  <c r="L103" i="1"/>
  <c r="L48" i="1" s="1"/>
  <c r="K109" i="1"/>
  <c r="K54" i="1" s="1"/>
  <c r="H109" i="1"/>
  <c r="H54" i="1" s="1"/>
  <c r="I45" i="10"/>
  <c r="K127" i="1" s="1"/>
  <c r="I47" i="12"/>
  <c r="K129" i="1" s="1"/>
  <c r="L104" i="1"/>
  <c r="L49" i="1" s="1"/>
  <c r="G108" i="1"/>
  <c r="G53" i="1" s="1"/>
  <c r="F12" i="20"/>
  <c r="H39" i="1"/>
  <c r="D8" i="20"/>
  <c r="J6" i="20"/>
  <c r="L16" i="1"/>
  <c r="L22" i="1" s="1"/>
  <c r="G262" i="1"/>
  <c r="F357" i="6"/>
  <c r="F40" i="6" s="1"/>
  <c r="F41" i="6" s="1"/>
  <c r="F48" i="6" s="1"/>
  <c r="D11" i="20"/>
  <c r="E39" i="14"/>
  <c r="G131" i="1" s="1"/>
  <c r="H31" i="6"/>
  <c r="H32" i="6" s="1"/>
  <c r="J123" i="1" s="1"/>
  <c r="C9" i="19" s="1"/>
  <c r="J217" i="1"/>
  <c r="F49" i="20" s="1"/>
  <c r="F5" i="20" s="1"/>
  <c r="J11" i="20"/>
  <c r="J32" i="6"/>
  <c r="L123" i="1" s="1"/>
  <c r="K22" i="1"/>
  <c r="E47" i="12"/>
  <c r="G129" i="1" s="1"/>
  <c r="C29" i="18"/>
  <c r="J50" i="1"/>
  <c r="G409" i="1"/>
  <c r="E43" i="11"/>
  <c r="G128" i="1" s="1"/>
  <c r="G133" i="1" s="1"/>
  <c r="I31" i="6"/>
  <c r="K217" i="1"/>
  <c r="H49" i="20" s="1"/>
  <c r="I55" i="14"/>
  <c r="K111" i="1"/>
  <c r="K56" i="1" s="1"/>
  <c r="H45" i="5"/>
  <c r="J5" i="5" s="1"/>
  <c r="J102" i="1"/>
  <c r="I306" i="10"/>
  <c r="I230" i="10"/>
  <c r="I151" i="10"/>
  <c r="I102" i="10"/>
  <c r="I75" i="10"/>
  <c r="I274" i="10"/>
  <c r="I351" i="10"/>
  <c r="I212" i="10"/>
  <c r="I280" i="10"/>
  <c r="I168" i="10"/>
  <c r="I80" i="10"/>
  <c r="I57" i="10"/>
  <c r="J33" i="14"/>
  <c r="J39" i="14" s="1"/>
  <c r="L131" i="1" s="1"/>
  <c r="L251" i="1"/>
  <c r="J82" i="20" s="1"/>
  <c r="J13" i="20" s="1"/>
  <c r="G368" i="7"/>
  <c r="G238" i="7"/>
  <c r="G184" i="7"/>
  <c r="G394" i="7"/>
  <c r="G461" i="7"/>
  <c r="G439" i="7"/>
  <c r="G303" i="7"/>
  <c r="G162" i="7"/>
  <c r="G373" i="7"/>
  <c r="G329" i="7"/>
  <c r="G256" i="7"/>
  <c r="G233" i="7"/>
  <c r="G99" i="7"/>
  <c r="G499" i="7"/>
  <c r="G70" i="7"/>
  <c r="G157" i="7"/>
  <c r="G444" i="7"/>
  <c r="G309" i="7"/>
  <c r="G75" i="7"/>
  <c r="I50" i="2"/>
  <c r="K99" i="1"/>
  <c r="I39" i="1"/>
  <c r="I5" i="1"/>
  <c r="G28" i="6"/>
  <c r="G32" i="6" s="1"/>
  <c r="I123" i="1" s="1"/>
  <c r="I214" i="1"/>
  <c r="L271" i="1"/>
  <c r="J70" i="12"/>
  <c r="L109" i="1"/>
  <c r="L54" i="1" s="1"/>
  <c r="E66" i="10"/>
  <c r="G107" i="1"/>
  <c r="G52" i="1" s="1"/>
  <c r="F13" i="20"/>
  <c r="H49" i="9"/>
  <c r="J5" i="9" s="1"/>
  <c r="J106" i="1"/>
  <c r="I32" i="6"/>
  <c r="K123" i="1" s="1"/>
  <c r="J39" i="15"/>
  <c r="L132" i="1" s="1"/>
  <c r="I56" i="4"/>
  <c r="I75" i="4"/>
  <c r="I123" i="4"/>
  <c r="I51" i="4"/>
  <c r="I543" i="11"/>
  <c r="I55" i="11"/>
  <c r="I606" i="11"/>
  <c r="I431" i="11"/>
  <c r="I96" i="11"/>
  <c r="I343" i="11"/>
  <c r="I632" i="11"/>
  <c r="I534" i="11"/>
  <c r="I454" i="11"/>
  <c r="I275" i="11"/>
  <c r="I186" i="11"/>
  <c r="I167" i="11"/>
  <c r="I601" i="11"/>
  <c r="I386" i="11"/>
  <c r="I91" i="11"/>
  <c r="I665" i="11"/>
  <c r="I361" i="11"/>
  <c r="I206" i="11"/>
  <c r="I478" i="11"/>
  <c r="I298" i="11"/>
  <c r="I270" i="11"/>
  <c r="I123" i="11"/>
  <c r="I564" i="11"/>
  <c r="C24" i="18"/>
  <c r="J45" i="1"/>
  <c r="H66" i="10"/>
  <c r="J6" i="10" s="1"/>
  <c r="J107" i="1"/>
  <c r="H8" i="20"/>
  <c r="G79" i="3"/>
  <c r="G52" i="3"/>
  <c r="G124" i="3"/>
  <c r="G57" i="3"/>
  <c r="G280" i="10"/>
  <c r="G212" i="10"/>
  <c r="G151" i="10"/>
  <c r="G102" i="10"/>
  <c r="G75" i="10"/>
  <c r="G230" i="10"/>
  <c r="G80" i="10"/>
  <c r="G57" i="10"/>
  <c r="G306" i="10"/>
  <c r="G351" i="10"/>
  <c r="G274" i="10"/>
  <c r="G168" i="10"/>
  <c r="H50" i="7"/>
  <c r="H39" i="14"/>
  <c r="J131" i="1" s="1"/>
  <c r="C17" i="19" s="1"/>
  <c r="I61" i="7"/>
  <c r="K104" i="1"/>
  <c r="K49" i="1" s="1"/>
  <c r="H95" i="1"/>
  <c r="H20" i="1" s="1"/>
  <c r="I207" i="2"/>
  <c r="I80" i="2"/>
  <c r="I59" i="2"/>
  <c r="I253" i="2"/>
  <c r="I130" i="2"/>
  <c r="I224" i="2"/>
  <c r="I201" i="2"/>
  <c r="I155" i="2"/>
  <c r="I120" i="2"/>
  <c r="I64" i="2"/>
  <c r="I400" i="12"/>
  <c r="I417" i="12"/>
  <c r="I473" i="12"/>
  <c r="I323" i="12"/>
  <c r="I492" i="12"/>
  <c r="I349" i="12"/>
  <c r="I468" i="12"/>
  <c r="I332" i="12"/>
  <c r="I600" i="12"/>
  <c r="I253" i="12"/>
  <c r="I163" i="12"/>
  <c r="I271" i="12"/>
  <c r="I88" i="12"/>
  <c r="I173" i="12"/>
  <c r="I79" i="12"/>
  <c r="I242" i="12"/>
  <c r="I114" i="12"/>
  <c r="I192" i="12"/>
  <c r="J5" i="20"/>
  <c r="I43" i="11"/>
  <c r="K128" i="1" s="1"/>
  <c r="H39" i="13"/>
  <c r="J130" i="1" s="1"/>
  <c r="C16" i="19" s="1"/>
  <c r="G123" i="4"/>
  <c r="G75" i="4"/>
  <c r="G51" i="4"/>
  <c r="G56" i="4"/>
  <c r="G64" i="9"/>
  <c r="G194" i="9"/>
  <c r="G155" i="9"/>
  <c r="G134" i="9"/>
  <c r="G90" i="9"/>
  <c r="G58" i="9"/>
  <c r="G139" i="9"/>
  <c r="J40" i="20"/>
  <c r="J7" i="20" s="1"/>
  <c r="J103" i="1"/>
  <c r="H48" i="6"/>
  <c r="J6" i="6" s="1"/>
  <c r="J43" i="11"/>
  <c r="L128" i="1" s="1"/>
  <c r="H47" i="12"/>
  <c r="J129" i="1" s="1"/>
  <c r="C15" i="19" s="1"/>
  <c r="H70" i="12"/>
  <c r="J6" i="12" s="1"/>
  <c r="J109" i="1"/>
  <c r="I39" i="13"/>
  <c r="K130" i="1" s="1"/>
  <c r="E70" i="12"/>
  <c r="G109" i="1"/>
  <c r="G54" i="1" s="1"/>
  <c r="I63" i="13"/>
  <c r="K110" i="1"/>
  <c r="K55" i="1" s="1"/>
  <c r="L44" i="1"/>
  <c r="F40" i="20"/>
  <c r="J55" i="14"/>
  <c r="L111" i="1"/>
  <c r="L56" i="1" s="1"/>
  <c r="H34" i="15"/>
  <c r="H39" i="15" s="1"/>
  <c r="J132" i="1" s="1"/>
  <c r="C18" i="19" s="1"/>
  <c r="J257" i="1"/>
  <c r="F88" i="20" s="1"/>
  <c r="F11" i="20" s="1"/>
  <c r="G39" i="13"/>
  <c r="I130" i="1" s="1"/>
  <c r="D16" i="19" s="1"/>
  <c r="F29" i="6"/>
  <c r="H215" i="1"/>
  <c r="H409" i="1"/>
  <c r="I152" i="6"/>
  <c r="I265" i="6"/>
  <c r="I125" i="6"/>
  <c r="I57" i="6"/>
  <c r="I293" i="6"/>
  <c r="I196" i="6"/>
  <c r="I130" i="6"/>
  <c r="I191" i="6"/>
  <c r="I327" i="6"/>
  <c r="I87" i="6"/>
  <c r="I62" i="6"/>
  <c r="I270" i="6"/>
  <c r="I221" i="6"/>
  <c r="I443" i="14"/>
  <c r="I379" i="14"/>
  <c r="I470" i="14"/>
  <c r="I397" i="14"/>
  <c r="I308" i="14"/>
  <c r="I438" i="14"/>
  <c r="I226" i="14"/>
  <c r="I179" i="14"/>
  <c r="I64" i="14"/>
  <c r="I514" i="14"/>
  <c r="I374" i="14"/>
  <c r="I160" i="14"/>
  <c r="I105" i="14"/>
  <c r="I249" i="14"/>
  <c r="I330" i="14"/>
  <c r="I303" i="14"/>
  <c r="I76" i="14"/>
  <c r="J54" i="15"/>
  <c r="L112" i="1"/>
  <c r="L57" i="1" s="1"/>
  <c r="G64" i="2"/>
  <c r="G155" i="2"/>
  <c r="G120" i="2"/>
  <c r="G207" i="2"/>
  <c r="G80" i="2"/>
  <c r="G59" i="2"/>
  <c r="G253" i="2"/>
  <c r="G130" i="2"/>
  <c r="G224" i="2"/>
  <c r="G201" i="2"/>
  <c r="G492" i="12"/>
  <c r="G600" i="12"/>
  <c r="G468" i="12"/>
  <c r="G349" i="12"/>
  <c r="G253" i="12"/>
  <c r="G163" i="12"/>
  <c r="G271" i="12"/>
  <c r="G88" i="12"/>
  <c r="G242" i="12"/>
  <c r="G192" i="12"/>
  <c r="G173" i="12"/>
  <c r="G114" i="12"/>
  <c r="G79" i="12"/>
  <c r="G400" i="12"/>
  <c r="G332" i="12"/>
  <c r="G473" i="12"/>
  <c r="G417" i="12"/>
  <c r="G323" i="12"/>
  <c r="J34" i="2"/>
  <c r="L119" i="1" s="1"/>
  <c r="H82" i="11"/>
  <c r="J6" i="11" s="1"/>
  <c r="J108" i="1"/>
  <c r="E61" i="7"/>
  <c r="G104" i="1"/>
  <c r="G49" i="1" s="1"/>
  <c r="J18" i="1"/>
  <c r="H34" i="2"/>
  <c r="J119" i="1" s="1"/>
  <c r="I34" i="15"/>
  <c r="I39" i="15" s="1"/>
  <c r="K132" i="1" s="1"/>
  <c r="K257" i="1"/>
  <c r="H88" i="20" s="1"/>
  <c r="H11" i="20" s="1"/>
  <c r="H5" i="20"/>
  <c r="H6" i="20"/>
  <c r="I16" i="1"/>
  <c r="K18" i="1"/>
  <c r="H16" i="1"/>
  <c r="H22" i="1" s="1"/>
  <c r="F8" i="20"/>
  <c r="C25" i="18"/>
  <c r="J46" i="1"/>
  <c r="I134" i="9"/>
  <c r="I90" i="9"/>
  <c r="I58" i="9"/>
  <c r="I139" i="9"/>
  <c r="I155" i="9"/>
  <c r="I64" i="9"/>
  <c r="I194" i="9"/>
  <c r="I329" i="13"/>
  <c r="I300" i="13"/>
  <c r="I164" i="13"/>
  <c r="I375" i="13"/>
  <c r="I257" i="13"/>
  <c r="I72" i="13"/>
  <c r="I393" i="13"/>
  <c r="I85" i="13"/>
  <c r="I430" i="13"/>
  <c r="I370" i="13"/>
  <c r="I309" i="13"/>
  <c r="I169" i="13"/>
  <c r="I240" i="13"/>
  <c r="I184" i="13"/>
  <c r="I114" i="13"/>
  <c r="I233" i="13"/>
  <c r="I41" i="7"/>
  <c r="K124" i="1" s="1"/>
  <c r="G632" i="11"/>
  <c r="G601" i="11"/>
  <c r="G270" i="11"/>
  <c r="G91" i="11"/>
  <c r="G543" i="11"/>
  <c r="G478" i="11"/>
  <c r="G298" i="11"/>
  <c r="G123" i="11"/>
  <c r="G564" i="11"/>
  <c r="G606" i="11"/>
  <c r="G431" i="11"/>
  <c r="G96" i="11"/>
  <c r="G343" i="11"/>
  <c r="G534" i="11"/>
  <c r="G454" i="11"/>
  <c r="G275" i="11"/>
  <c r="G186" i="11"/>
  <c r="G167" i="11"/>
  <c r="G55" i="11"/>
  <c r="G386" i="11"/>
  <c r="G206" i="11"/>
  <c r="G665" i="11"/>
  <c r="G361" i="11"/>
  <c r="H54" i="15"/>
  <c r="J5" i="15" s="1"/>
  <c r="J112" i="1"/>
  <c r="I48" i="6"/>
  <c r="K103" i="1"/>
  <c r="K48" i="1" s="1"/>
  <c r="L278" i="1"/>
  <c r="H40" i="20"/>
  <c r="H7" i="20" s="1"/>
  <c r="F28" i="6"/>
  <c r="H214" i="1"/>
  <c r="I49" i="9"/>
  <c r="K106" i="1"/>
  <c r="K51" i="1" s="1"/>
  <c r="I86" i="5"/>
  <c r="I54" i="5"/>
  <c r="I127" i="5"/>
  <c r="I63" i="5"/>
  <c r="I438" i="15"/>
  <c r="I379" i="15"/>
  <c r="I398" i="15"/>
  <c r="I63" i="15"/>
  <c r="I307" i="15"/>
  <c r="I241" i="15"/>
  <c r="I214" i="15"/>
  <c r="I335" i="15"/>
  <c r="I161" i="15"/>
  <c r="I94" i="15"/>
  <c r="I69" i="15"/>
  <c r="I302" i="15"/>
  <c r="I143" i="15"/>
  <c r="I219" i="15"/>
  <c r="E48" i="6"/>
  <c r="G103" i="1"/>
  <c r="G48" i="1" s="1"/>
  <c r="H43" i="11"/>
  <c r="J128" i="1" s="1"/>
  <c r="C14" i="19" s="1"/>
  <c r="G270" i="6"/>
  <c r="G130" i="6"/>
  <c r="G152" i="6"/>
  <c r="G196" i="6"/>
  <c r="G293" i="6"/>
  <c r="G265" i="6"/>
  <c r="G191" i="6"/>
  <c r="G125" i="6"/>
  <c r="G57" i="6"/>
  <c r="G327" i="6"/>
  <c r="G221" i="6"/>
  <c r="G87" i="6"/>
  <c r="G62" i="6"/>
  <c r="G114" i="13"/>
  <c r="G85" i="13"/>
  <c r="G375" i="13"/>
  <c r="G309" i="13"/>
  <c r="G169" i="13"/>
  <c r="G393" i="13"/>
  <c r="G329" i="13"/>
  <c r="G370" i="13"/>
  <c r="G233" i="13"/>
  <c r="G430" i="13"/>
  <c r="G257" i="13"/>
  <c r="G300" i="13"/>
  <c r="G240" i="13"/>
  <c r="G184" i="13"/>
  <c r="G72" i="13"/>
  <c r="G164" i="13"/>
  <c r="H41" i="7"/>
  <c r="J124" i="1" s="1"/>
  <c r="C10" i="19" s="1"/>
  <c r="L266" i="1"/>
  <c r="G280" i="1"/>
  <c r="H48" i="14"/>
  <c r="I66" i="10"/>
  <c r="K107" i="1"/>
  <c r="K52" i="1" s="1"/>
  <c r="L5" i="1"/>
  <c r="L39" i="1"/>
  <c r="G113" i="1"/>
  <c r="G44" i="1"/>
  <c r="I64" i="8"/>
  <c r="I59" i="8"/>
  <c r="I120" i="8"/>
  <c r="G127" i="5"/>
  <c r="G63" i="5"/>
  <c r="G54" i="5"/>
  <c r="G86" i="5"/>
  <c r="G397" i="14"/>
  <c r="G249" i="14"/>
  <c r="G308" i="14"/>
  <c r="G160" i="14"/>
  <c r="G514" i="14"/>
  <c r="G443" i="14"/>
  <c r="G105" i="14"/>
  <c r="G76" i="14"/>
  <c r="G470" i="14"/>
  <c r="G438" i="14"/>
  <c r="G303" i="14"/>
  <c r="G379" i="14"/>
  <c r="G226" i="14"/>
  <c r="G179" i="14"/>
  <c r="G64" i="14"/>
  <c r="G330" i="14"/>
  <c r="G374" i="14"/>
  <c r="H50" i="2"/>
  <c r="J6" i="2" s="1"/>
  <c r="J99" i="1"/>
  <c r="J66" i="10"/>
  <c r="L107" i="1"/>
  <c r="L52" i="1" s="1"/>
  <c r="H63" i="13"/>
  <c r="J6" i="13" s="1"/>
  <c r="J110" i="1"/>
  <c r="J45" i="10"/>
  <c r="L127" i="1" s="1"/>
  <c r="G70" i="12"/>
  <c r="I109" i="1"/>
  <c r="I54" i="1" s="1"/>
  <c r="L167" i="1"/>
  <c r="L198" i="1" s="1"/>
  <c r="J33" i="11"/>
  <c r="L71" i="1" s="1"/>
  <c r="L76" i="1" s="1"/>
  <c r="L7" i="1" s="1"/>
  <c r="L18" i="1" s="1"/>
  <c r="G16" i="1"/>
  <c r="G22" i="1" s="1"/>
  <c r="I33" i="14"/>
  <c r="I39" i="14" s="1"/>
  <c r="K131" i="1" s="1"/>
  <c r="K251" i="1"/>
  <c r="H82" i="20" s="1"/>
  <c r="H13" i="20" s="1"/>
  <c r="F30" i="6"/>
  <c r="H216" i="1"/>
  <c r="J47" i="12"/>
  <c r="L129" i="1" s="1"/>
  <c r="H45" i="10"/>
  <c r="J127" i="1" s="1"/>
  <c r="C13" i="19" s="1"/>
  <c r="I124" i="3"/>
  <c r="I57" i="3"/>
  <c r="I79" i="3"/>
  <c r="I52" i="3"/>
  <c r="I461" i="7"/>
  <c r="I439" i="7"/>
  <c r="I303" i="7"/>
  <c r="I162" i="7"/>
  <c r="I373" i="7"/>
  <c r="I329" i="7"/>
  <c r="I256" i="7"/>
  <c r="I233" i="7"/>
  <c r="I99" i="7"/>
  <c r="I499" i="7"/>
  <c r="I70" i="7"/>
  <c r="I75" i="7"/>
  <c r="I444" i="7"/>
  <c r="I309" i="7"/>
  <c r="I157" i="7"/>
  <c r="I394" i="7"/>
  <c r="I184" i="7"/>
  <c r="I238" i="7"/>
  <c r="I368" i="7"/>
  <c r="G64" i="8"/>
  <c r="G59" i="8"/>
  <c r="G120" i="8"/>
  <c r="G302" i="15"/>
  <c r="G219" i="15"/>
  <c r="G143" i="15"/>
  <c r="G438" i="15"/>
  <c r="G379" i="15"/>
  <c r="G398" i="15"/>
  <c r="G63" i="15"/>
  <c r="G307" i="15"/>
  <c r="G241" i="15"/>
  <c r="G214" i="15"/>
  <c r="G335" i="15"/>
  <c r="G161" i="15"/>
  <c r="G69" i="15"/>
  <c r="G94" i="15"/>
  <c r="I44" i="1"/>
  <c r="H103" i="1" l="1"/>
  <c r="K133" i="1"/>
  <c r="H262" i="1"/>
  <c r="K262" i="1"/>
  <c r="J262" i="1"/>
  <c r="C32" i="18"/>
  <c r="J53" i="1"/>
  <c r="D46" i="20"/>
  <c r="I262" i="1"/>
  <c r="C26" i="18"/>
  <c r="J47" i="1"/>
  <c r="C5" i="19"/>
  <c r="C19" i="19" s="1"/>
  <c r="J133" i="1"/>
  <c r="C27" i="18"/>
  <c r="J48" i="1"/>
  <c r="J15" i="20"/>
  <c r="K7" i="20" s="1"/>
  <c r="D9" i="19"/>
  <c r="D19" i="19" s="1"/>
  <c r="I133" i="1"/>
  <c r="I58" i="1"/>
  <c r="C23" i="18"/>
  <c r="J44" i="1"/>
  <c r="L262" i="1"/>
  <c r="H61" i="7"/>
  <c r="J6" i="7" s="1"/>
  <c r="J104" i="1"/>
  <c r="L133" i="1"/>
  <c r="F93" i="20"/>
  <c r="F7" i="20"/>
  <c r="C33" i="18"/>
  <c r="J54" i="1"/>
  <c r="I113" i="1"/>
  <c r="H55" i="14"/>
  <c r="J6" i="14" s="1"/>
  <c r="J111" i="1"/>
  <c r="I22" i="1"/>
  <c r="I18" i="1"/>
  <c r="L113" i="1"/>
  <c r="C31" i="18"/>
  <c r="J52" i="1"/>
  <c r="G18" i="1"/>
  <c r="K44" i="1"/>
  <c r="K58" i="1" s="1"/>
  <c r="K113" i="1"/>
  <c r="G58" i="1"/>
  <c r="L58" i="1"/>
  <c r="H18" i="1"/>
  <c r="C30" i="18"/>
  <c r="J51" i="1"/>
  <c r="C34" i="18"/>
  <c r="J55" i="1"/>
  <c r="L280" i="1"/>
  <c r="F32" i="6"/>
  <c r="H123" i="1" s="1"/>
  <c r="H133" i="1" s="1"/>
  <c r="C36" i="18"/>
  <c r="J57" i="1"/>
  <c r="H15" i="20"/>
  <c r="I6" i="20" s="1"/>
  <c r="H48" i="1" l="1"/>
  <c r="H58" i="1" s="1"/>
  <c r="H113" i="1"/>
  <c r="J113" i="1"/>
  <c r="K13" i="20"/>
  <c r="I15" i="20"/>
  <c r="I14" i="20"/>
  <c r="I12" i="20"/>
  <c r="I10" i="20"/>
  <c r="I9" i="20"/>
  <c r="D5" i="20"/>
  <c r="D93" i="20"/>
  <c r="I5" i="20"/>
  <c r="C35" i="18"/>
  <c r="J56" i="1"/>
  <c r="C28" i="18"/>
  <c r="J49" i="1"/>
  <c r="I8" i="20"/>
  <c r="I13" i="20"/>
  <c r="K15" i="20"/>
  <c r="K14" i="20"/>
  <c r="K11" i="20"/>
  <c r="K9" i="20"/>
  <c r="K10" i="20"/>
  <c r="K12" i="20"/>
  <c r="K6" i="20"/>
  <c r="I11" i="20"/>
  <c r="F15" i="20"/>
  <c r="K8" i="20"/>
  <c r="K5" i="20"/>
  <c r="I7" i="20"/>
  <c r="J58" i="1" l="1"/>
  <c r="E37" i="18"/>
  <c r="E41" i="18" s="1"/>
  <c r="E42" i="18" s="1"/>
  <c r="D15" i="20"/>
  <c r="E5" i="20" s="1"/>
  <c r="G15" i="20"/>
  <c r="G10" i="20"/>
  <c r="G9" i="20"/>
  <c r="G14" i="20"/>
  <c r="G12" i="20"/>
  <c r="G6" i="20"/>
  <c r="G13" i="20"/>
  <c r="G8" i="20"/>
  <c r="G11" i="20"/>
  <c r="G5" i="20"/>
  <c r="G7" i="20"/>
  <c r="E15" i="20" l="1"/>
  <c r="E14" i="20"/>
  <c r="E10" i="20"/>
  <c r="E9" i="20"/>
  <c r="E13" i="20"/>
  <c r="E6" i="20"/>
  <c r="E7" i="20"/>
  <c r="E12" i="20"/>
  <c r="E8" i="20"/>
  <c r="E11" i="20"/>
</calcChain>
</file>

<file path=xl/comments1.xml><?xml version="1.0" encoding="utf-8"?>
<comments xmlns="http://schemas.openxmlformats.org/spreadsheetml/2006/main">
  <authors>
    <author>Colin Fergus</author>
  </authors>
  <commentList>
    <comment ref="H71" authorId="0" shapeId="0">
      <text>
        <r>
          <rPr>
            <b/>
            <sz val="9"/>
            <color indexed="81"/>
            <rFont val="Tahoma"/>
            <family val="2"/>
          </rPr>
          <t>Colin Fergus:</t>
        </r>
        <r>
          <rPr>
            <sz val="9"/>
            <color indexed="81"/>
            <rFont val="Tahoma"/>
            <family val="2"/>
          </rPr>
          <t xml:space="preserve">
Too conservative base on YTD-&gt; $16,000*12= $192,000</t>
        </r>
      </text>
    </comment>
    <comment ref="H89" authorId="0" shapeId="0">
      <text>
        <r>
          <rPr>
            <b/>
            <sz val="9"/>
            <color indexed="81"/>
            <rFont val="Tahoma"/>
            <family val="2"/>
          </rPr>
          <t>Colin Fergus:</t>
        </r>
        <r>
          <rPr>
            <sz val="9"/>
            <color indexed="81"/>
            <rFont val="Tahoma"/>
            <family val="2"/>
          </rPr>
          <t xml:space="preserve">
+$65k to Building Mtnce</t>
        </r>
      </text>
    </comment>
    <comment ref="H178" authorId="0" shapeId="0">
      <text>
        <r>
          <rPr>
            <b/>
            <sz val="9"/>
            <color indexed="81"/>
            <rFont val="Tahoma"/>
            <family val="2"/>
          </rPr>
          <t>Colin Fergus:</t>
        </r>
        <r>
          <rPr>
            <sz val="9"/>
            <color indexed="81"/>
            <rFont val="Tahoma"/>
            <family val="2"/>
          </rPr>
          <t xml:space="preserve">
Provide $250,000
xfer to Vt07 $50,000 for Legal Aid
xfer to Vt12 $50,000 for Workmans Compensation</t>
        </r>
      </text>
    </comment>
  </commentList>
</comments>
</file>

<file path=xl/comments2.xml><?xml version="1.0" encoding="utf-8"?>
<comments xmlns="http://schemas.openxmlformats.org/spreadsheetml/2006/main">
  <authors>
    <author>Colin Fergus</author>
    <author>Colin H T Fergus</author>
  </authors>
  <commentList>
    <comment ref="H82" authorId="0" shapeId="0">
      <text>
        <r>
          <rPr>
            <b/>
            <sz val="9"/>
            <color indexed="81"/>
            <rFont val="Tahoma"/>
            <family val="2"/>
          </rPr>
          <t>Colin Fergus:</t>
        </r>
        <r>
          <rPr>
            <sz val="9"/>
            <color indexed="81"/>
            <rFont val="Tahoma"/>
            <family val="2"/>
          </rPr>
          <t xml:space="preserve">
xfer $775,000 to MOE
</t>
        </r>
      </text>
    </comment>
    <comment ref="H149" authorId="1" shapeId="0">
      <text>
        <r>
          <rPr>
            <b/>
            <sz val="9"/>
            <color indexed="81"/>
            <rFont val="Tahoma"/>
            <family val="2"/>
          </rPr>
          <t>Colin H T Fergus:</t>
        </r>
        <r>
          <rPr>
            <sz val="9"/>
            <color indexed="81"/>
            <rFont val="Tahoma"/>
            <family val="2"/>
          </rPr>
          <t xml:space="preserve">
xfer from 172-236 for UNCTAD</t>
        </r>
      </text>
    </comment>
  </commentList>
</comments>
</file>

<file path=xl/comments3.xml><?xml version="1.0" encoding="utf-8"?>
<comments xmlns="http://schemas.openxmlformats.org/spreadsheetml/2006/main">
  <authors>
    <author>Colin Fergus</author>
  </authors>
  <commentList>
    <comment ref="H294" authorId="0" shapeId="0">
      <text>
        <r>
          <rPr>
            <b/>
            <sz val="9"/>
            <color indexed="81"/>
            <rFont val="Tahoma"/>
            <family val="2"/>
          </rPr>
          <t>Colin Fergus:</t>
        </r>
        <r>
          <rPr>
            <sz val="9"/>
            <color indexed="81"/>
            <rFont val="Tahoma"/>
            <family val="2"/>
          </rPr>
          <t xml:space="preserve">
+$15k to Building Mtnce</t>
        </r>
      </text>
    </comment>
  </commentList>
</comments>
</file>

<file path=xl/comments4.xml><?xml version="1.0" encoding="utf-8"?>
<comments xmlns="http://schemas.openxmlformats.org/spreadsheetml/2006/main">
  <authors>
    <author>Colin Fergus</author>
    <author>Colin H T Fergus</author>
  </authors>
  <commentList>
    <comment ref="H108" authorId="0" shapeId="0">
      <text>
        <r>
          <rPr>
            <b/>
            <sz val="9"/>
            <color indexed="81"/>
            <rFont val="Tahoma"/>
            <family val="2"/>
          </rPr>
          <t>Colin Fergus:</t>
        </r>
        <r>
          <rPr>
            <sz val="9"/>
            <color indexed="81"/>
            <rFont val="Tahoma"/>
            <family val="2"/>
          </rPr>
          <t xml:space="preserve">
$5,000 for Building Maintenance</t>
        </r>
      </text>
    </comment>
    <comment ref="H115" authorId="0" shapeId="0">
      <text>
        <r>
          <rPr>
            <b/>
            <sz val="9"/>
            <color indexed="81"/>
            <rFont val="Tahoma"/>
            <family val="2"/>
          </rPr>
          <t>Colin Fergus:</t>
        </r>
        <r>
          <rPr>
            <sz val="9"/>
            <color indexed="81"/>
            <rFont val="Tahoma"/>
            <family val="2"/>
          </rPr>
          <t xml:space="preserve">
Provide $250,000
xfer to Vt07 $50,000 for Legal Aid
xfer to Vt12 $50,000 for Workmans Compensation</t>
        </r>
      </text>
    </comment>
    <comment ref="H443" authorId="1" shapeId="0">
      <text>
        <r>
          <rPr>
            <b/>
            <sz val="9"/>
            <color indexed="81"/>
            <rFont val="Tahoma"/>
            <family val="2"/>
          </rPr>
          <t>Colin H T Fergus:</t>
        </r>
        <r>
          <rPr>
            <sz val="9"/>
            <color indexed="81"/>
            <rFont val="Tahoma"/>
            <family val="2"/>
          </rPr>
          <t xml:space="preserve">
Cabinet Decision 289/2013 further suspension [$4,000]</t>
        </r>
      </text>
    </comment>
  </commentList>
</comments>
</file>

<file path=xl/comments5.xml><?xml version="1.0" encoding="utf-8"?>
<comments xmlns="http://schemas.openxmlformats.org/spreadsheetml/2006/main">
  <authors>
    <author>Colin Fergus</author>
  </authors>
  <commentList>
    <comment ref="H247" authorId="0" shapeId="0">
      <text>
        <r>
          <rPr>
            <b/>
            <sz val="9"/>
            <color indexed="81"/>
            <rFont val="Tahoma"/>
            <family val="2"/>
          </rPr>
          <t>Colin Fergus:</t>
        </r>
        <r>
          <rPr>
            <sz val="9"/>
            <color indexed="81"/>
            <rFont val="Tahoma"/>
            <family val="2"/>
          </rPr>
          <t xml:space="preserve">
Should this be above the line?</t>
        </r>
      </text>
    </comment>
  </commentList>
</comments>
</file>

<file path=xl/comments6.xml><?xml version="1.0" encoding="utf-8"?>
<comments xmlns="http://schemas.openxmlformats.org/spreadsheetml/2006/main">
  <authors>
    <author>Colin Fergus</author>
  </authors>
  <commentList>
    <comment ref="H177" authorId="0" shapeId="0">
      <text>
        <r>
          <rPr>
            <b/>
            <sz val="9"/>
            <color indexed="81"/>
            <rFont val="Tahoma"/>
            <family val="2"/>
          </rPr>
          <t>Colin Fergus:</t>
        </r>
        <r>
          <rPr>
            <sz val="9"/>
            <color indexed="81"/>
            <rFont val="Tahoma"/>
            <family val="2"/>
          </rPr>
          <t xml:space="preserve">
-$337.8k to MDs for Building Maintenance</t>
        </r>
      </text>
    </comment>
  </commentList>
</comments>
</file>

<file path=xl/comments7.xml><?xml version="1.0" encoding="utf-8"?>
<comments xmlns="http://schemas.openxmlformats.org/spreadsheetml/2006/main">
  <authors>
    <author>Colin Fergus</author>
  </authors>
  <commentList>
    <comment ref="H90" authorId="0" shapeId="0">
      <text>
        <r>
          <rPr>
            <b/>
            <sz val="9"/>
            <color indexed="81"/>
            <rFont val="Tahoma"/>
            <family val="2"/>
          </rPr>
          <t>Colin Fergus:</t>
        </r>
        <r>
          <rPr>
            <sz val="9"/>
            <color indexed="81"/>
            <rFont val="Tahoma"/>
            <family val="2"/>
          </rPr>
          <t xml:space="preserve">
+$84.4k to Building Mtnce</t>
        </r>
      </text>
    </comment>
    <comment ref="H95" authorId="0" shapeId="0">
      <text>
        <r>
          <rPr>
            <b/>
            <sz val="9"/>
            <color indexed="81"/>
            <rFont val="Tahoma"/>
            <family val="2"/>
          </rPr>
          <t>Colin Fergus:</t>
        </r>
        <r>
          <rPr>
            <sz val="9"/>
            <color indexed="81"/>
            <rFont val="Tahoma"/>
            <family val="2"/>
          </rPr>
          <t xml:space="preserve">
xfer $775,000 from OP</t>
        </r>
      </text>
    </comment>
  </commentList>
</comments>
</file>

<file path=xl/comments8.xml><?xml version="1.0" encoding="utf-8"?>
<comments xmlns="http://schemas.openxmlformats.org/spreadsheetml/2006/main">
  <authors>
    <author>Colin Fergus</author>
    <author>adamsg</author>
  </authors>
  <commentList>
    <comment ref="H82" authorId="0" shapeId="0">
      <text>
        <r>
          <rPr>
            <b/>
            <sz val="9"/>
            <color indexed="81"/>
            <rFont val="Tahoma"/>
            <family val="2"/>
          </rPr>
          <t>Colin Fergus:</t>
        </r>
        <r>
          <rPr>
            <sz val="9"/>
            <color indexed="81"/>
            <rFont val="Tahoma"/>
            <family val="2"/>
          </rPr>
          <t xml:space="preserve">
83.4k to Building Mtnce</t>
        </r>
      </text>
    </comment>
    <comment ref="H236" authorId="1" shapeId="0">
      <text>
        <r>
          <rPr>
            <b/>
            <sz val="8"/>
            <color indexed="81"/>
            <rFont val="Tahoma"/>
            <family val="2"/>
          </rPr>
          <t>adamsg:</t>
        </r>
        <r>
          <rPr>
            <sz val="8"/>
            <color indexed="81"/>
            <rFont val="Tahoma"/>
            <family val="2"/>
          </rPr>
          <t xml:space="preserve">
Increased by 5,000 from 452/224</t>
        </r>
      </text>
    </comment>
  </commentList>
</comments>
</file>

<file path=xl/sharedStrings.xml><?xml version="1.0" encoding="utf-8"?>
<sst xmlns="http://schemas.openxmlformats.org/spreadsheetml/2006/main" count="7982" uniqueCount="2708">
  <si>
    <t>Details</t>
  </si>
  <si>
    <t>REVENUE</t>
  </si>
  <si>
    <t>LOCAL REVENUE</t>
  </si>
  <si>
    <t>BUDGETARY AID</t>
  </si>
  <si>
    <t>TOTAL RECCURENT REVENUE</t>
  </si>
  <si>
    <t>EXPENDITURE</t>
  </si>
  <si>
    <t>Salaries</t>
  </si>
  <si>
    <t>Increases in Salaries and Wages</t>
  </si>
  <si>
    <t>Wages</t>
  </si>
  <si>
    <t>Allowances</t>
  </si>
  <si>
    <t>Benefits</t>
  </si>
  <si>
    <t>Services</t>
  </si>
  <si>
    <t>TOTAL RECCURENT EXPENDITURE</t>
  </si>
  <si>
    <t>SURPLUS/(DEFICIT)</t>
  </si>
  <si>
    <t>CAPITAL EXPENDITURE</t>
  </si>
  <si>
    <t>TOTAL EXPENDITURE</t>
  </si>
  <si>
    <t>CATEGORIES</t>
  </si>
  <si>
    <t>Taxes on Income, Profits</t>
  </si>
  <si>
    <t>Property Tax</t>
  </si>
  <si>
    <t>Taxes on Domestic Goods and Services</t>
  </si>
  <si>
    <t>Licenses</t>
  </si>
  <si>
    <t>Taxes on International Trade and Transactions</t>
  </si>
  <si>
    <t>Arrears of Taxes</t>
  </si>
  <si>
    <t>Fees, Fines and Permits</t>
  </si>
  <si>
    <t>Rents, Interest and Dividends</t>
  </si>
  <si>
    <t>ECCB Profits</t>
  </si>
  <si>
    <t>Reimbursements</t>
  </si>
  <si>
    <t>Other Revenue</t>
  </si>
  <si>
    <t>Total Local Revenue</t>
  </si>
  <si>
    <t>Budgetary  Aid/Grants</t>
  </si>
  <si>
    <t>TOTAL REVENUE</t>
  </si>
  <si>
    <t xml:space="preserve">        VOTES &amp; DETAILS    </t>
  </si>
  <si>
    <t>05</t>
  </si>
  <si>
    <t>POLICE</t>
  </si>
  <si>
    <t>07</t>
  </si>
  <si>
    <t>LEGAL</t>
  </si>
  <si>
    <t>08</t>
  </si>
  <si>
    <t>MAGISTRATE'S COURT</t>
  </si>
  <si>
    <t>09</t>
  </si>
  <si>
    <t>SUPREME COURT</t>
  </si>
  <si>
    <t>LEGISLATURE</t>
  </si>
  <si>
    <t xml:space="preserve">OFFICE OF THE DEPUTY GOVERNOR </t>
  </si>
  <si>
    <t xml:space="preserve">PUBLIC PROSECUTION </t>
  </si>
  <si>
    <t>OFFICE OF THE PREMIER</t>
  </si>
  <si>
    <t xml:space="preserve">CABINET SECRETARIAT </t>
  </si>
  <si>
    <t>MINISTRY OF FINANCE &amp; ECONOMIC MGMNT</t>
  </si>
  <si>
    <t>AGRICULTURE</t>
  </si>
  <si>
    <t>COMMUNICATIONS, WORKS &amp; LABOUR</t>
  </si>
  <si>
    <t>EDUCATION, YOUTH AFFAIRS AND SPORTS</t>
  </si>
  <si>
    <t>HEALTH AND SOCIAL SERVICES</t>
  </si>
  <si>
    <t>TOTAL  EXPENDITURE</t>
  </si>
  <si>
    <t xml:space="preserve">VOTES &amp; DETAILS    </t>
  </si>
  <si>
    <t>TOTAL  REVENUE</t>
  </si>
  <si>
    <t>01</t>
  </si>
  <si>
    <t>CONSOLIDATED FUND GENERAL SERVICES</t>
  </si>
  <si>
    <t>MINISTRY OF FINANCE</t>
  </si>
  <si>
    <t>TOTAL CAPITAL EXPENDITURE</t>
  </si>
  <si>
    <t>HEADS &amp; DETAILS</t>
  </si>
  <si>
    <t>001</t>
  </si>
  <si>
    <t>002</t>
  </si>
  <si>
    <t>LOAN CAPITAL REPAYMENTS</t>
  </si>
  <si>
    <t>003</t>
  </si>
  <si>
    <t>INTEREST PAYMENTS</t>
  </si>
  <si>
    <t>004</t>
  </si>
  <si>
    <t>GUARANTEE PAYMENTS</t>
  </si>
  <si>
    <t>005</t>
  </si>
  <si>
    <t>PENSIONS &amp; GRATUITIES</t>
  </si>
  <si>
    <t>006</t>
  </si>
  <si>
    <t>MISCELLANEOUS</t>
  </si>
  <si>
    <t>050</t>
  </si>
  <si>
    <t>FIRE FIGHTING AND RESCUE SERVICE</t>
  </si>
  <si>
    <t>051</t>
  </si>
  <si>
    <t>POLICING SERVICES</t>
  </si>
  <si>
    <t>052</t>
  </si>
  <si>
    <t>FINANCIAL CRIME AND ANALYSIS UNIT</t>
  </si>
  <si>
    <t>070</t>
  </si>
  <si>
    <t xml:space="preserve">ADMINISTRATION OF JUSTICE </t>
  </si>
  <si>
    <t>080</t>
  </si>
  <si>
    <t>MAGISTRATE'S COURT SERVICES</t>
  </si>
  <si>
    <t>090</t>
  </si>
  <si>
    <t>SUPREME COURT SERVICES</t>
  </si>
  <si>
    <t>100</t>
  </si>
  <si>
    <t xml:space="preserve">LEGISLATURE </t>
  </si>
  <si>
    <t>101</t>
  </si>
  <si>
    <t>CONSTITUTION COMMISSION SECRETARIAT</t>
  </si>
  <si>
    <t>102</t>
  </si>
  <si>
    <t>AUDIT</t>
  </si>
  <si>
    <t>OFFICE OF THE OPPOSITION</t>
  </si>
  <si>
    <t>120</t>
  </si>
  <si>
    <t xml:space="preserve">OFFICE OF THE DEPUTY GOVERNOR      </t>
  </si>
  <si>
    <t>121</t>
  </si>
  <si>
    <t>HUMAN RESOURCES</t>
  </si>
  <si>
    <t>122</t>
  </si>
  <si>
    <t>PRISON SERVICES</t>
  </si>
  <si>
    <t>123</t>
  </si>
  <si>
    <t>DEFENCE FORCE</t>
  </si>
  <si>
    <t>124</t>
  </si>
  <si>
    <t xml:space="preserve">DISASTER MGMNT COORDINATION AGENCY </t>
  </si>
  <si>
    <t>125</t>
  </si>
  <si>
    <t>GOVERNOR</t>
  </si>
  <si>
    <t>130</t>
  </si>
  <si>
    <t>150</t>
  </si>
  <si>
    <t>STRATEGIC MANAGEMENT AND ADMINISTRATION</t>
  </si>
  <si>
    <t>153</t>
  </si>
  <si>
    <t>EXTERNAL AFFAIRS &amp; TRADE</t>
  </si>
  <si>
    <t>170</t>
  </si>
  <si>
    <t>171</t>
  </si>
  <si>
    <t>DEVELOPMENT PLANNING AND POLICY CO-ORDINATION</t>
  </si>
  <si>
    <t>172</t>
  </si>
  <si>
    <t>INFORMATION TECHNOLOGY &amp; E-GOVERNMENT SERVICES</t>
  </si>
  <si>
    <t>173</t>
  </si>
  <si>
    <t>BROADCASTING</t>
  </si>
  <si>
    <t>200</t>
  </si>
  <si>
    <t>STRATEGIC MANAGEMENT &amp; ADMINISTRATION</t>
  </si>
  <si>
    <t>203</t>
  </si>
  <si>
    <t>FISCAL POLICY &amp; ECONOMIC MANAGEMENT</t>
  </si>
  <si>
    <t>204</t>
  </si>
  <si>
    <t>STATISTICAL MANAGEMENT</t>
  </si>
  <si>
    <t>205</t>
  </si>
  <si>
    <t>TREASURY MANAGEMENT</t>
  </si>
  <si>
    <t>206</t>
  </si>
  <si>
    <t>CUSTOMS &amp; REVENUE SERVICES</t>
  </si>
  <si>
    <t>207</t>
  </si>
  <si>
    <t>POSTAL SERVICES</t>
  </si>
  <si>
    <t>INTERNAL AUDIT</t>
  </si>
  <si>
    <t>210</t>
  </si>
  <si>
    <t>ECONOMIC DEVELOPMENT AND TRADE</t>
  </si>
  <si>
    <t>300</t>
  </si>
  <si>
    <t>STRATEGIC  ADMINISTRATION AND PLANNING</t>
  </si>
  <si>
    <t>301</t>
  </si>
  <si>
    <t>AGRICULTURAL SERVICES</t>
  </si>
  <si>
    <t>302</t>
  </si>
  <si>
    <t xml:space="preserve">LAND ADMINISTRATION                     </t>
  </si>
  <si>
    <t>303</t>
  </si>
  <si>
    <t>PHYSICAL PLANNING &amp; DEVELOPMENT SERVICES</t>
  </si>
  <si>
    <t>304</t>
  </si>
  <si>
    <t>ENVIRONMENTAL MANAGEMENT</t>
  </si>
  <si>
    <t>305</t>
  </si>
  <si>
    <t>HOUSING POLICY &amp; SUPPORT SERVICES</t>
  </si>
  <si>
    <t>TRADE, INVESTMENT &amp; BUREAU FOR STANDARDS &amp; QUALITY</t>
  </si>
  <si>
    <t>350</t>
  </si>
  <si>
    <t>351</t>
  </si>
  <si>
    <t xml:space="preserve">INFRASTRUCTURE SERVICES    </t>
  </si>
  <si>
    <t>352</t>
  </si>
  <si>
    <t>PLANT HIRE AND MECHANICAL SERVICES</t>
  </si>
  <si>
    <t>353</t>
  </si>
  <si>
    <t xml:space="preserve">AIRPORT MANAGEMENT &amp; OPERATION                            </t>
  </si>
  <si>
    <t>354</t>
  </si>
  <si>
    <t>MCW ON BEHALF OF OTHER MINISTRIES &amp; DEPARTMENT</t>
  </si>
  <si>
    <t>355</t>
  </si>
  <si>
    <t xml:space="preserve">INDUSTRIAL RELATIONS &amp; EMPLOYMENT SERVICES                 </t>
  </si>
  <si>
    <t>400</t>
  </si>
  <si>
    <t>STRATEGIC MANAGEMENT, ADMINISTRATION, AND SUPPORT SERVICES</t>
  </si>
  <si>
    <t>401</t>
  </si>
  <si>
    <t xml:space="preserve">PRIMARY EDUCATION                  </t>
  </si>
  <si>
    <t>402</t>
  </si>
  <si>
    <t xml:space="preserve">SECONDARY EDUCATION                </t>
  </si>
  <si>
    <t>403</t>
  </si>
  <si>
    <t>LIBRARY  AND INFORMATION SERVICES</t>
  </si>
  <si>
    <t>404</t>
  </si>
  <si>
    <t>EARLY CHILDHOOD EDUCATION</t>
  </si>
  <si>
    <t>406</t>
  </si>
  <si>
    <t>YOUTH AFFAIRS AND SPORTS</t>
  </si>
  <si>
    <t>450</t>
  </si>
  <si>
    <t xml:space="preserve">STRATEGIC MANAGEMENT &amp; ADMINISTRATION          </t>
  </si>
  <si>
    <t>451</t>
  </si>
  <si>
    <t xml:space="preserve">PRIMARY HEALTH CARE                </t>
  </si>
  <si>
    <t>452</t>
  </si>
  <si>
    <t xml:space="preserve">SECONDARY HEALTH CARE              </t>
  </si>
  <si>
    <t>454</t>
  </si>
  <si>
    <t xml:space="preserve">SOCIAL SERVICES    </t>
  </si>
  <si>
    <t>455</t>
  </si>
  <si>
    <t>ENVIRONMENTAL HEALTH</t>
  </si>
  <si>
    <t xml:space="preserve">  VOTES &amp; DETAILS    </t>
  </si>
  <si>
    <t>P.E</t>
  </si>
  <si>
    <t>WAGES</t>
  </si>
  <si>
    <t>ALLOWNCS</t>
  </si>
  <si>
    <t>BENEFITS</t>
  </si>
  <si>
    <t>SERVICES</t>
  </si>
  <si>
    <t>TOTAL</t>
  </si>
  <si>
    <t>HEALTH</t>
  </si>
  <si>
    <t>SUBHDS &amp; DETAILS</t>
  </si>
  <si>
    <t>Public Sector Reform Initiatives</t>
  </si>
  <si>
    <t>Pensions &amp; Gratuities</t>
  </si>
  <si>
    <t>Other Benefits</t>
  </si>
  <si>
    <t xml:space="preserve">Local Travel </t>
  </si>
  <si>
    <t>International Travel &amp; Subsistence</t>
  </si>
  <si>
    <t>Utilities</t>
  </si>
  <si>
    <t>Communication Expenses</t>
  </si>
  <si>
    <t>Supplies &amp; Materials</t>
  </si>
  <si>
    <t>Furniture Equipment and Resources  </t>
  </si>
  <si>
    <t>Uniform/Protective Clothing</t>
  </si>
  <si>
    <t>Maintenance Services</t>
  </si>
  <si>
    <t>Rental of Assets</t>
  </si>
  <si>
    <t>Professional Services and Fees</t>
  </si>
  <si>
    <t>Insurance</t>
  </si>
  <si>
    <t>Hosting &amp; Entertainment</t>
  </si>
  <si>
    <t>Training</t>
  </si>
  <si>
    <t>Advertising</t>
  </si>
  <si>
    <t>Printing &amp; Binding</t>
  </si>
  <si>
    <t xml:space="preserve">Investment Promotions </t>
  </si>
  <si>
    <t>Grants &amp; Contributions</t>
  </si>
  <si>
    <t>Subventions</t>
  </si>
  <si>
    <t>Fees</t>
  </si>
  <si>
    <t>Social Protection</t>
  </si>
  <si>
    <t>Health Care Promotion</t>
  </si>
  <si>
    <t>Revenue Refunds</t>
  </si>
  <si>
    <t>Claims against Government</t>
  </si>
  <si>
    <t>MALHE Activities            </t>
  </si>
  <si>
    <t>Emergency Expenditure</t>
  </si>
  <si>
    <t>Sundry Expenses</t>
  </si>
  <si>
    <t>Culture                            </t>
  </si>
  <si>
    <t>Mechanical Spares                  </t>
  </si>
  <si>
    <t>Operation of Hot Mix Plant</t>
  </si>
  <si>
    <t>Operation of Plant &amp; Workshop</t>
  </si>
  <si>
    <t>Programme Production &amp; Promotion</t>
  </si>
  <si>
    <t>Minor Works</t>
  </si>
  <si>
    <t>Re-saleable Stock</t>
  </si>
  <si>
    <t>Environmental Protection</t>
  </si>
  <si>
    <t>Law Enforcement</t>
  </si>
  <si>
    <t>Debt Servicing - Domestic</t>
  </si>
  <si>
    <t>Debt Servicing - Foreign</t>
  </si>
  <si>
    <t>Debt Servicing - Interest</t>
  </si>
  <si>
    <t>SUMMARY OF CAPITAL EXPENDITURE BY MINISTRY  2013/2014 - 2017/2018</t>
  </si>
  <si>
    <t>Details of Expenditure</t>
  </si>
  <si>
    <t>SHD</t>
  </si>
  <si>
    <t>Donor</t>
  </si>
  <si>
    <t>Description</t>
  </si>
  <si>
    <t>12- OFFICE OF THE DEPUTY GOVERNOR</t>
  </si>
  <si>
    <t>15 - OFFICE OF THE PREMIER</t>
  </si>
  <si>
    <t>17 - CABINET SECRETARIAT</t>
  </si>
  <si>
    <t>20 - MINISTRY OF FINANCE &amp; ECONOMIC MGMNT</t>
  </si>
  <si>
    <t>30 - AGRICULTURE</t>
  </si>
  <si>
    <t>35 - COMMUNICATIONS, WORKS &amp; LABOUR</t>
  </si>
  <si>
    <t>40 - EDUCATION, YOUTH AFFAIRS AND SPORTS</t>
  </si>
  <si>
    <t>BUDGET AND FORWARD ESTIMATES</t>
  </si>
  <si>
    <t>VOTE:  05 POLICE SERVICE – SUMMARY</t>
  </si>
  <si>
    <t>A.</t>
  </si>
  <si>
    <t>ESTIMATES of Revenue and Expenditure for the period 1st April 2015  to 31st March, 2018 for salaries and the expenses of the</t>
  </si>
  <si>
    <t>Royal Montserrat Police Service, Fire and Rescue Services and Financial Crime and Analysis -</t>
  </si>
  <si>
    <t>B.</t>
  </si>
  <si>
    <t>ACCOUNTING OFFICER:</t>
  </si>
  <si>
    <t>Commissioner of Police</t>
  </si>
  <si>
    <t>C.</t>
  </si>
  <si>
    <t>SUB-HEADS  which under this vote will be accounted for by the Commissioner of Police</t>
  </si>
  <si>
    <t>STRATEGIC GOALS</t>
  </si>
  <si>
    <t>An efficient, responsive and accountable system of governance in the public service</t>
  </si>
  <si>
    <t>NATIONAL OUTCOMES</t>
  </si>
  <si>
    <t>Working effectively to improve public safety</t>
  </si>
  <si>
    <t>VISION</t>
  </si>
  <si>
    <t>To be recognized as a well-trained, professional entity ready to respond adequately to crimes, emergencies and related threats.</t>
  </si>
  <si>
    <t>MISSION STATEMENT</t>
  </si>
  <si>
    <t>To provide the people of Montserrat with intelligence, policing and emergency response services for the protection of life and property.</t>
  </si>
  <si>
    <t>BUDGET SUMMARY</t>
  </si>
  <si>
    <t>SUMMARY OF REVENUES BY PROGRAMME</t>
  </si>
  <si>
    <t>Fire &amp; Rescue Services</t>
  </si>
  <si>
    <t>Police Services</t>
  </si>
  <si>
    <t>Financial Crime &amp; Analysis Unit</t>
  </si>
  <si>
    <t>TOTAL REVENUE VOTE 05</t>
  </si>
  <si>
    <t>SUMMARY OF EXPENDITURE BY PROGRAMME</t>
  </si>
  <si>
    <t>TOTAL EXPENDITURE VOTE 05</t>
  </si>
  <si>
    <t>SUMMARY OF EXPENDITURE BY ECONOMIC CLASSIFICATION</t>
  </si>
  <si>
    <t>RECURRENT EXPENDITURE</t>
  </si>
  <si>
    <t xml:space="preserve">ALLOWANCES </t>
  </si>
  <si>
    <t>GOOD AND SERVICES</t>
  </si>
  <si>
    <t>TOTAL RECURRENT EXPENDITURE</t>
  </si>
  <si>
    <t>STAFFING RESOURCES</t>
  </si>
  <si>
    <t xml:space="preserve">TOTAL STAFFING </t>
  </si>
  <si>
    <t>PROGRAMME 050:  FIRE FIGHTING AND RESCUE SERVICE</t>
  </si>
  <si>
    <t>PROGRAMME OBJECTIVE:</t>
  </si>
  <si>
    <t>To protect life and property through timely response and effective firelighting</t>
  </si>
  <si>
    <t>RECURRENT REVENUE</t>
  </si>
  <si>
    <t>Pensions and Gratuities</t>
  </si>
  <si>
    <t>Total  Salaries</t>
  </si>
  <si>
    <t>GOODS AND SERVICES</t>
  </si>
  <si>
    <t>Supplies and Materials</t>
  </si>
  <si>
    <t>Total Goods and Services</t>
  </si>
  <si>
    <t xml:space="preserve">RECURRENT EXPENDITURE </t>
  </si>
  <si>
    <t>STAFF POSTS</t>
  </si>
  <si>
    <t>Scale</t>
  </si>
  <si>
    <t>Count</t>
  </si>
  <si>
    <t>TOTAL STAFF</t>
  </si>
  <si>
    <t>PROGRAMME PERFORMANCE INFORMATION</t>
  </si>
  <si>
    <t xml:space="preserve">KEY SRATEGIES FOR 2013/14: </t>
  </si>
  <si>
    <t>To undertake the requisite training to maintain compliance with the areodrome regulatory requirements</t>
  </si>
  <si>
    <t>To improve the timeliness and effectiveness of emergency response  through the acquisition of  an ambulance</t>
  </si>
  <si>
    <t>To carry out timely inspections of commercial buildings</t>
  </si>
  <si>
    <t>Increase fire prevention and safety programmes using a wide range of media</t>
  </si>
  <si>
    <t>KEY STRATEGIES FOR 2015/16</t>
  </si>
  <si>
    <t>KEY PERFORMANCE INDICATORS</t>
  </si>
  <si>
    <t xml:space="preserve"> Actual 2013/14</t>
  </si>
  <si>
    <t xml:space="preserve"> Estimate 2014/15</t>
  </si>
  <si>
    <t xml:space="preserve"> Target 2015/16</t>
  </si>
  <si>
    <t xml:space="preserve"> Target 2016/17</t>
  </si>
  <si>
    <t xml:space="preserve"> Target 2017/18</t>
  </si>
  <si>
    <r>
      <t xml:space="preserve">Output Indicators </t>
    </r>
    <r>
      <rPr>
        <sz val="8"/>
        <color theme="1"/>
        <rFont val="Arial"/>
        <family val="2"/>
      </rPr>
      <t>(Specify what has been/will be produced or delivered by the programme.)</t>
    </r>
  </si>
  <si>
    <t xml:space="preserve">No of days Aerodrome fire service provided.  </t>
  </si>
  <si>
    <t>No of responses to emergency calls</t>
  </si>
  <si>
    <t>No of buildings inspected for fire safety compliance</t>
  </si>
  <si>
    <t>No of fire safety educational programmes delivered</t>
  </si>
  <si>
    <r>
      <t xml:space="preserve">Outcome Indicators </t>
    </r>
    <r>
      <rPr>
        <sz val="8"/>
        <color theme="1"/>
        <rFont val="Arial"/>
        <family val="2"/>
      </rPr>
      <t>(Specify the outcomes or impact the programme has achieved or is having with reference to the Ministry’s strategic goals and programme objectives.)</t>
    </r>
  </si>
  <si>
    <t>No. of days that aerodrome fire services do not conform with safety standards</t>
  </si>
  <si>
    <t>Average response time to calls</t>
  </si>
  <si>
    <t>% of buildings inspected for which fire safety notices are issued</t>
  </si>
  <si>
    <t>No of buildings damaged by fire</t>
  </si>
  <si>
    <t>PROGRAMME 051:  POLICING SERVICE</t>
  </si>
  <si>
    <t>To reduce crime and other offences, to maintain control of borders and immigration and to improve road safety</t>
  </si>
  <si>
    <t xml:space="preserve">Driver's Licenses                 </t>
  </si>
  <si>
    <t xml:space="preserve">Firearms Licenses              </t>
  </si>
  <si>
    <t xml:space="preserve">Liquor &amp; Still Licenses       </t>
  </si>
  <si>
    <t>Immigration Fees</t>
  </si>
  <si>
    <t>Emergency Certificate</t>
  </si>
  <si>
    <t>Fingerprint Processing Fee</t>
  </si>
  <si>
    <t xml:space="preserve">Law Enforcement </t>
  </si>
  <si>
    <t xml:space="preserve">KEY SRATEGIES FOR 2014/15: </t>
  </si>
  <si>
    <t xml:space="preserve">No of crimes investigated                </t>
  </si>
  <si>
    <t>No of prosecutions initiated</t>
  </si>
  <si>
    <t>No of Traffic accidents attended</t>
  </si>
  <si>
    <t>No of traffic fines issued</t>
  </si>
  <si>
    <t>No of Maritime and Immigration Patrols</t>
  </si>
  <si>
    <t>% of crimes solved</t>
  </si>
  <si>
    <t xml:space="preserve">% increase of prosecutions that are successful </t>
  </si>
  <si>
    <t>No of crimes committed per 1000 population</t>
  </si>
  <si>
    <t>No of traffic accidents per 1000 population</t>
  </si>
  <si>
    <t>Quantity of drugs seized</t>
  </si>
  <si>
    <t>No of illegal immigrants apprehended</t>
  </si>
  <si>
    <t>PROGRAMME 052:  FINANCIAL CRIME AND ANALYSIS</t>
  </si>
  <si>
    <t>05X</t>
  </si>
  <si>
    <t>To investigate all reports of money laundering and financing of terriorist activities</t>
  </si>
  <si>
    <t>No of suspicious transaction reports (STR) investigated</t>
  </si>
  <si>
    <t>% prosecutions initiated</t>
  </si>
  <si>
    <t>Value of assets forfeited</t>
  </si>
  <si>
    <t>S U M M A R Y (by Classification)</t>
  </si>
  <si>
    <t>E05</t>
  </si>
  <si>
    <t>FIRE</t>
  </si>
  <si>
    <t>TOTAL P.E</t>
  </si>
  <si>
    <t>TOTAL WAGES</t>
  </si>
  <si>
    <t>ALLOWANCES</t>
  </si>
  <si>
    <t>TOTAL ALLOWANCES</t>
  </si>
  <si>
    <t>TOTAL BENEFITS</t>
  </si>
  <si>
    <t xml:space="preserve">TOTAL </t>
  </si>
  <si>
    <t>S U M M A R Y (by Subheads)</t>
  </si>
  <si>
    <t>TOTAL VOTE 05</t>
  </si>
  <si>
    <t>VOTE:  LEGAL – SUMMARY</t>
  </si>
  <si>
    <t>Attorney General</t>
  </si>
  <si>
    <t>SUB-HEADS  which under this vote will be accounted for by the Attorney General</t>
  </si>
  <si>
    <t xml:space="preserve">An efficient, responsive and accountable system of governance and public service  </t>
  </si>
  <si>
    <t xml:space="preserve">Enhanced human development and improved quality of life of all people on Montserrat </t>
  </si>
  <si>
    <t xml:space="preserve">Transparent and effective accountability framework within Government and the Public Sector </t>
  </si>
  <si>
    <t xml:space="preserve">A modernized, efficient, responsive and accountable public service </t>
  </si>
  <si>
    <t>Montserrat fully integrated into the regional and global environment.</t>
  </si>
  <si>
    <t>To be the best local law office with appropriately trained, experienced, committed and motivated staff.</t>
  </si>
  <si>
    <t>Representing Government of Montserrat’s interest in civil matters while facilitating its legislative agenda  by providing an accessible, fair and efficient system of justice.</t>
  </si>
  <si>
    <t>Administration of Justice</t>
  </si>
  <si>
    <t>TOTAL REVENUE VOTE 07</t>
  </si>
  <si>
    <t>TOTAL EXPENDITURE VOTE 07</t>
  </si>
  <si>
    <t>PROGRAMME 070:  ADMINISTRATION OF JUSTICE</t>
  </si>
  <si>
    <t>To provide legal representation, advice and support to the Government and the Public; and to prepare primary and subordinate legislation</t>
  </si>
  <si>
    <t>TOTAL REVENUE VOTE XX</t>
  </si>
  <si>
    <t>KEY STRATEGIES FOR 2014/15</t>
  </si>
  <si>
    <t xml:space="preserve">No of appearances in Court </t>
  </si>
  <si>
    <t>No of matters considered using alternative dispute resolution procedures</t>
  </si>
  <si>
    <t>No of requests for legal advice and support</t>
  </si>
  <si>
    <t>No of bills and subordinate legislation drafted</t>
  </si>
  <si>
    <t>% of cases resolved</t>
  </si>
  <si>
    <t>No of cases outstanding</t>
  </si>
  <si>
    <t>Average response time to requests for legal advice and support</t>
  </si>
  <si>
    <t>% of eligible requests that receive legal advice and support</t>
  </si>
  <si>
    <t>Average time to prepare draft bills and subordinate legislation</t>
  </si>
  <si>
    <t>ADMINISTRATION OF JUSTICE</t>
  </si>
  <si>
    <t>TOTAL VOTE 07</t>
  </si>
  <si>
    <t>VOTE:  08 MAGISTRATE'S COURT SERVICES – SUMMARY</t>
  </si>
  <si>
    <t>Magistrate's Court - Three hundred and thirty thousand, nine hundred dollars</t>
  </si>
  <si>
    <t>Chief Magistrate</t>
  </si>
  <si>
    <t>SUB-HEADS  which under this vote will be accounted for by the Magistrates</t>
  </si>
  <si>
    <t>An Efficient, responsive and accountable system of governance and public service</t>
  </si>
  <si>
    <t>Strengthen the administration of the Justice System</t>
  </si>
  <si>
    <t>To become one of the leading centres of excellence in the provision of strong, trusted and independent court services.</t>
  </si>
  <si>
    <t>To provide the community with equal and impartial access to judicial services ensuring the preservation of the rule of law, judicial independence and the protection of individual rights.</t>
  </si>
  <si>
    <t>Magistrate's Court Services</t>
  </si>
  <si>
    <t>TOTAL REVENUE VOTE 08</t>
  </si>
  <si>
    <t>TOTAL EXPENDITURE VOTE 08</t>
  </si>
  <si>
    <t>PROGRAMME 080: MAGISTRATE'S COURT SERVICES</t>
  </si>
  <si>
    <t xml:space="preserve">Magistrate's Court                </t>
  </si>
  <si>
    <t>Improved performance in all areas</t>
  </si>
  <si>
    <t>Undertake customer service surveys</t>
  </si>
  <si>
    <t>Reduce expenditure through identification of effriciences in operations</t>
  </si>
  <si>
    <t>No of  matters filed</t>
  </si>
  <si>
    <t xml:space="preserve">No. of applications reviewed </t>
  </si>
  <si>
    <t xml:space="preserve">Total no of applications heard </t>
  </si>
  <si>
    <t>No of criminal cases</t>
  </si>
  <si>
    <t>No of civil cases</t>
  </si>
  <si>
    <t>No of juvenile  cases considered by the court</t>
  </si>
  <si>
    <t>No of labour tribunal matters considered by the court</t>
  </si>
  <si>
    <t>No of inquests concluded</t>
  </si>
  <si>
    <t>Average time between filing of a criminal case and hearing</t>
  </si>
  <si>
    <t>Average time between filoing of a civil case and hearing</t>
  </si>
  <si>
    <t>Average time between filing of a juvenile case and hearing</t>
  </si>
  <si>
    <t>Average time betweeen filing a labour tribunal matter and hearing</t>
  </si>
  <si>
    <t>% criminal cases outswtanding after 12 months</t>
  </si>
  <si>
    <t>Average time taken to process compensation and maintenance payments</t>
  </si>
  <si>
    <t>Average time taken to process liquor licenses</t>
  </si>
  <si>
    <t>Average time taken to execute warrants</t>
  </si>
  <si>
    <t>TOTAL VOTE 08</t>
  </si>
  <si>
    <t>VOTE:  09 SUPREME COURT SERVICES – SUMMARY</t>
  </si>
  <si>
    <t>ESTIMATES of Revenue and Expenditure for the period April 1st 2015  to March 31st, 2018 for salaries and the expenses of the</t>
  </si>
  <si>
    <t>offices of the High Court and Registrar - Six hundred and ninety thousand, three hundred dollars.</t>
  </si>
  <si>
    <t>Registrar</t>
  </si>
  <si>
    <t>SUB-HEADS  which under this vote will be accounted for by the Registrar</t>
  </si>
  <si>
    <t>An efficient, responsive and accountable system of governance and public service</t>
  </si>
  <si>
    <t>Strengthen the administration of justice</t>
  </si>
  <si>
    <t>A department which embodies equity and reliability in the administration of Justice.</t>
  </si>
  <si>
    <t>To deliver high quality, professional, efficient and impartial services in facilitating the effective administration and dispensation of justice.</t>
  </si>
  <si>
    <t>TOTAL REVENUE VOTE 09</t>
  </si>
  <si>
    <t>TOTAL EXPENDITURE VOTE  09</t>
  </si>
  <si>
    <t>TOTAL EXPENDITURE VOTE 09</t>
  </si>
  <si>
    <t>PROGRAMME 090: SUPREME COURT SERVICES</t>
  </si>
  <si>
    <t>To provide an effective and efficient administration of justice.</t>
  </si>
  <si>
    <t xml:space="preserve">Certificate - Birth etc. </t>
  </si>
  <si>
    <t>Company Registration</t>
  </si>
  <si>
    <t xml:space="preserve">High Court                                </t>
  </si>
  <si>
    <t xml:space="preserve">Trade Marks and Patents  </t>
  </si>
  <si>
    <t>Other Receipts</t>
  </si>
  <si>
    <t>Professional and Consultancy Services</t>
  </si>
  <si>
    <t>Hosting and Entertainment</t>
  </si>
  <si>
    <t>Provide legal and administrative services and preparing annual budget.</t>
  </si>
  <si>
    <t>One centralized area for storage</t>
  </si>
  <si>
    <t>B/D/M Consultant</t>
  </si>
  <si>
    <t>No of cases considered by the Supreme Court</t>
  </si>
  <si>
    <t>No. of files retrieved</t>
  </si>
  <si>
    <t>No. of case documents processed.</t>
  </si>
  <si>
    <t xml:space="preserve">No. of B/D/M certificates prepared. </t>
  </si>
  <si>
    <t>Average waiting time for case to be heard</t>
  </si>
  <si>
    <t>% of cases outstanding after 12 months</t>
  </si>
  <si>
    <t>Average time taken to process Case documents</t>
  </si>
  <si>
    <t>Average time taken to process B/D/M  applications</t>
  </si>
  <si>
    <t>TOTAL VOTE 09</t>
  </si>
  <si>
    <t>VOTE:  LEGISLATURE – SUMMARY</t>
  </si>
  <si>
    <t>Legislative Assembly, Commissions Secretariat, the Office of the Auditor General and the Office of the Opposition -</t>
  </si>
  <si>
    <t>Director of Constitution and Commissions</t>
  </si>
  <si>
    <t>SUB-HEADS  which under this vote will be accounted for by the Director</t>
  </si>
  <si>
    <t>An efficient, responsibe and accountable system of governance and public service</t>
  </si>
  <si>
    <t>A transparent and effective accountability framework for government and public sector</t>
  </si>
  <si>
    <t>To achieve excellence in facilitating and perpetuating the processes of good governance.</t>
  </si>
  <si>
    <t>MISSION</t>
  </si>
  <si>
    <t>To strengthen the process of good governance by providing effective advisory, administrative and audit services to the Parliamentarians, Committees of Parliament and the Constitutional Commissions.</t>
  </si>
  <si>
    <r>
      <t>100</t>
    </r>
    <r>
      <rPr>
        <sz val="8"/>
        <color theme="0"/>
        <rFont val="Arial"/>
        <family val="2"/>
      </rPr>
      <t>,</t>
    </r>
  </si>
  <si>
    <t>Strategic Management &amp; Administration</t>
  </si>
  <si>
    <r>
      <t>101</t>
    </r>
    <r>
      <rPr>
        <sz val="8"/>
        <color theme="0"/>
        <rFont val="Arial"/>
        <family val="2"/>
      </rPr>
      <t>,</t>
    </r>
  </si>
  <si>
    <t>Constitution Commission Secretariat</t>
  </si>
  <si>
    <r>
      <t>102</t>
    </r>
    <r>
      <rPr>
        <sz val="8"/>
        <color theme="0"/>
        <rFont val="Arial"/>
        <family val="2"/>
      </rPr>
      <t>,</t>
    </r>
  </si>
  <si>
    <t>Audit</t>
  </si>
  <si>
    <r>
      <t>103</t>
    </r>
    <r>
      <rPr>
        <sz val="8"/>
        <color theme="0"/>
        <rFont val="Arial"/>
        <family val="2"/>
      </rPr>
      <t>,</t>
    </r>
  </si>
  <si>
    <t>Office of the Opposition</t>
  </si>
  <si>
    <t>TOTAL REVENUE VOTE 10</t>
  </si>
  <si>
    <t>TOTAL EXPENDITURE VOTE 10</t>
  </si>
  <si>
    <t>PROGRAMME 100:  STRATEGIC MANAGEMENT &amp; ADMINISTRATION</t>
  </si>
  <si>
    <t xml:space="preserve">To provide excellent  services in a  professional environment, which will effectively support the functions of the Legislative Assembly </t>
  </si>
  <si>
    <t>Sale of Laws etc.</t>
  </si>
  <si>
    <t>Grants &amp; Contribution</t>
  </si>
  <si>
    <t xml:space="preserve">Coordinate meetings on behalf of Parliamentarians.     </t>
  </si>
  <si>
    <t>Enhance the provision and availability of information to the public.</t>
  </si>
  <si>
    <t xml:space="preserve">Provide advice and research support as required. </t>
  </si>
  <si>
    <t>No of Legislative Assembly Meetings successfully coordinated.</t>
  </si>
  <si>
    <t xml:space="preserve">No of PAC Meetings successfully coordinated in collaboration with Chairperson. </t>
  </si>
  <si>
    <t>No of Gazettes published in print or online.</t>
  </si>
  <si>
    <t>Level of satisfaction of Parliamentarians with services provided</t>
  </si>
  <si>
    <t>No of unique visitors to Gazette website</t>
  </si>
  <si>
    <t>PROGRAMME 101:  CONSTITUTION COMMISSION SECRETARIAT</t>
  </si>
  <si>
    <t>To provide effective support services and create an enabling environment for stakeholder participation</t>
  </si>
  <si>
    <t>Ongoing education to inform the public and civil service of matters related to the work of the Commissions</t>
  </si>
  <si>
    <t>Production of promotional material for the Secretariat</t>
  </si>
  <si>
    <t>Preparation of annual report on the overall activities of the Secretariat</t>
  </si>
  <si>
    <t>No. of reports prepared</t>
  </si>
  <si>
    <t>No. of cases investigated</t>
  </si>
  <si>
    <t>No. of cases resolved</t>
  </si>
  <si>
    <t>No of public awareness initiatives undertaken</t>
  </si>
  <si>
    <t>No. of complaints or cases processed</t>
  </si>
  <si>
    <t>Level of satisfaction of the complainants with the process</t>
  </si>
  <si>
    <t>PROGRAMME 102: AUDIT</t>
  </si>
  <si>
    <t>To deliver high quality independent external audit services that fulfils the statutory requirements for examination of the Public Accounts and production of the annual audit report</t>
  </si>
  <si>
    <t>Audit Fees</t>
  </si>
  <si>
    <t xml:space="preserve">Utilities </t>
  </si>
  <si>
    <t xml:space="preserve">Rental of Assets </t>
  </si>
  <si>
    <t>To improve compliance with financial regulations</t>
  </si>
  <si>
    <t>To monitor implementation of recommendations to eliminate systemic</t>
  </si>
  <si>
    <t>To increase the number of performance audits</t>
  </si>
  <si>
    <t>No. of financial audits conducted.</t>
  </si>
  <si>
    <t>No. of performance audits conducted</t>
  </si>
  <si>
    <t>No. of recommended actions</t>
  </si>
  <si>
    <t>% of government institutions/entities whose financial statements are audited</t>
  </si>
  <si>
    <t>% of financial statements ‘qualified’</t>
  </si>
  <si>
    <t>% of recommended actions successfully implemented/completed</t>
  </si>
  <si>
    <t>PROGRAMME 103: OFFICE OF THE OPPOSITION</t>
  </si>
  <si>
    <t>Travel Allowance</t>
  </si>
  <si>
    <t>Furniture Equipment and Resources</t>
  </si>
  <si>
    <t>Rental Of Assets</t>
  </si>
  <si>
    <t>·        </t>
  </si>
  <si>
    <t>TOTAL VOTE 10</t>
  </si>
  <si>
    <t>VOTE:  OFFICE OF THE DEPUTY GOVERNOR – SUMMARY</t>
  </si>
  <si>
    <t>Governor's Office, Office of the Deputy Governor  (including pensions), Human Resources, the Prison and Defence Force</t>
  </si>
  <si>
    <t>Chief Human Resources Officer</t>
  </si>
  <si>
    <t>SUB-HEADS  which under this vote will be accounted for by the Chief Human Resources Officer</t>
  </si>
  <si>
    <t>An environment that fosters prudent economic management, sustained growth, a diversified economy and the generation of employment opportunites</t>
  </si>
  <si>
    <t>An efficient, responsive and accountable system of governance and public service.</t>
  </si>
  <si>
    <t>Physical infrastructure and transportation facilities in place to support development.</t>
  </si>
  <si>
    <t xml:space="preserve">A transparent and effective accountability framework for government and public sector. </t>
  </si>
  <si>
    <t>Public Administration is efficient and responsive.</t>
  </si>
  <si>
    <t>A strategic and proactive leader in the management and modernization of the Montserrat Public Service.</t>
  </si>
  <si>
    <t>To prudently manage the Montserrat Public Service and provide direction in national disaster management, consular and custodial services in fulfilment of the delegated mandate from the Governor.</t>
  </si>
  <si>
    <r>
      <t>120</t>
    </r>
    <r>
      <rPr>
        <sz val="8"/>
        <color theme="0"/>
        <rFont val="Arial"/>
        <family val="2"/>
      </rPr>
      <t>,</t>
    </r>
  </si>
  <si>
    <t>Office of the Deputy Governor</t>
  </si>
  <si>
    <r>
      <t>121</t>
    </r>
    <r>
      <rPr>
        <sz val="8"/>
        <color theme="0"/>
        <rFont val="Arial"/>
        <family val="2"/>
      </rPr>
      <t>,</t>
    </r>
  </si>
  <si>
    <t>Human Resouces</t>
  </si>
  <si>
    <r>
      <t>122</t>
    </r>
    <r>
      <rPr>
        <sz val="8"/>
        <color theme="0"/>
        <rFont val="Arial"/>
        <family val="2"/>
      </rPr>
      <t>,</t>
    </r>
  </si>
  <si>
    <t>Her Majesty's Prison</t>
  </si>
  <si>
    <r>
      <t>123</t>
    </r>
    <r>
      <rPr>
        <sz val="8"/>
        <color theme="0"/>
        <rFont val="Arial"/>
        <family val="2"/>
      </rPr>
      <t>,</t>
    </r>
  </si>
  <si>
    <t>Defence Force</t>
  </si>
  <si>
    <r>
      <t>124</t>
    </r>
    <r>
      <rPr>
        <sz val="8"/>
        <color theme="0"/>
        <rFont val="Arial"/>
        <family val="2"/>
      </rPr>
      <t>,</t>
    </r>
  </si>
  <si>
    <t>Disaster Management Coordination Agency</t>
  </si>
  <si>
    <r>
      <t>125</t>
    </r>
    <r>
      <rPr>
        <sz val="8"/>
        <color theme="0"/>
        <rFont val="Arial"/>
        <family val="2"/>
      </rPr>
      <t>,</t>
    </r>
  </si>
  <si>
    <t>Governor</t>
  </si>
  <si>
    <t>TOTAL REVENUE VOTE 12</t>
  </si>
  <si>
    <t>TOTAL EXPENDITURE VOTE 12</t>
  </si>
  <si>
    <t>PROGRAMME 120:  OFFICE OF THE DEPUTY GOVERNOR</t>
  </si>
  <si>
    <t>To provide strategic oversight and direction for the Public Service as  well as Consular and Facilities Management Services</t>
  </si>
  <si>
    <t>Naturalzation Fees</t>
  </si>
  <si>
    <t>1210001A</t>
  </si>
  <si>
    <t>DFID</t>
  </si>
  <si>
    <t>PSR2</t>
  </si>
  <si>
    <t>1211002A</t>
  </si>
  <si>
    <t>Capacity Development Fund</t>
  </si>
  <si>
    <t>1211003A</t>
  </si>
  <si>
    <t>ACTS</t>
  </si>
  <si>
    <t>2012034A</t>
  </si>
  <si>
    <t>Technical Support</t>
  </si>
  <si>
    <t>1212004A</t>
  </si>
  <si>
    <t>Disaster Prepardness Repairs</t>
  </si>
  <si>
    <t>Constitutional support</t>
  </si>
  <si>
    <t>Strategic oversight of ODG satellite Departments,; strategic oversight of senior officers, Consular services</t>
  </si>
  <si>
    <t>To Support the implementation of the new Constitution Order</t>
  </si>
  <si>
    <t>To upkeep and secure Government of Montserrat Offices</t>
  </si>
  <si>
    <t>To strenghten mechanisms for improving strategic management of Senior Public Servants</t>
  </si>
  <si>
    <t>To strenghthen mechanisms in strategic oversight of ODG satellite departments</t>
  </si>
  <si>
    <t>To implement new Pensions ACT and Regulations and administer pensions</t>
  </si>
  <si>
    <t>To maintain quality and efficiency standards in service delivery in consular services</t>
  </si>
  <si>
    <t>No. of Technical inputs provided for constitution implementation</t>
  </si>
  <si>
    <t xml:space="preserve">No. of government offices cleaned and secured </t>
  </si>
  <si>
    <t>No. of performance Agreements signed and appraisals conducted for Senior Managers</t>
  </si>
  <si>
    <t>No. of Meetings held and reports submitted from ODG satellite depts</t>
  </si>
  <si>
    <t xml:space="preserve">No. of passports and naturalization application processed </t>
  </si>
  <si>
    <t>No. of pension request assessed and processed</t>
  </si>
  <si>
    <t>% of key deliverables achieved for constitutional implementation agreements</t>
  </si>
  <si>
    <t>% of Government Offices adequately secured and cleaned</t>
  </si>
  <si>
    <t>% of Senior Managers with agreements and who have been appraised</t>
  </si>
  <si>
    <t>% of scheduled mtgs held and reports submitted according to deadlines</t>
  </si>
  <si>
    <t>% of passports and naturalization documents issued without errors and in agreed timeframe</t>
  </si>
  <si>
    <t xml:space="preserve">% of Pensions accurately calculated and processed </t>
  </si>
  <si>
    <t>PROGRAMME 121: HUMAN RESOURCES</t>
  </si>
  <si>
    <t xml:space="preserve">To attract, recruit, motivate and retain competent staff by performing HR best practices; provide strategic guidance in organizational design </t>
  </si>
  <si>
    <t>workforce planning, change management and support employee engagement, learning and development in an effort to improve Gom's performance</t>
  </si>
  <si>
    <t>Finalize Public Administration Bill, Regulations and HR Procedural Manual</t>
  </si>
  <si>
    <t>Implementation of the Human Resources Management System (HRIS)</t>
  </si>
  <si>
    <t>Complete Organisational Designs and Workforce Plans for remaining Ministries</t>
  </si>
  <si>
    <t>Develop mentor programmes and establishing a baseline of current capacity through the leadership circle profile</t>
  </si>
  <si>
    <t>Develop succession planning framework to improve talent management</t>
  </si>
  <si>
    <t>No. of working sessions conducted to finalize Public Administration legislations,regulatons</t>
  </si>
  <si>
    <t>No. of Phases for HRIS completed</t>
  </si>
  <si>
    <t>No. of Organization designs and workforce plans developed</t>
  </si>
  <si>
    <t xml:space="preserve">No. of mentoring programmes developed </t>
  </si>
  <si>
    <t>No of days of training delivered.</t>
  </si>
  <si>
    <t>Average number of days of training undertaken per civil servant</t>
  </si>
  <si>
    <t>No. of staff actively participating in mentoring programme</t>
  </si>
  <si>
    <t>% of  HRIS system operational</t>
  </si>
  <si>
    <t>% of  organizational designs approved and Implemented</t>
  </si>
  <si>
    <t xml:space="preserve">% of mentoring programmes implemented </t>
  </si>
  <si>
    <t>% of workforce meeting approved competency standards</t>
  </si>
  <si>
    <t>PROGRAMME 122: HER MAJESTY'S PRISON</t>
  </si>
  <si>
    <t>To provide a safe and secure custody of Prison inmates and supporting their rehabilitation and successful integration into society</t>
  </si>
  <si>
    <t>Develop and implement rehabilitation programmes for inmates</t>
  </si>
  <si>
    <t xml:space="preserve">Improve  surveillance of premises </t>
  </si>
  <si>
    <t>No of inmates</t>
  </si>
  <si>
    <t>No.of perimeter checks</t>
  </si>
  <si>
    <t>No.  of rehabilitation programs implemented</t>
  </si>
  <si>
    <t>No. of inmates utilizing work development programmes</t>
  </si>
  <si>
    <t>% of inmates participating in rehabilitation and/or development programmes</t>
  </si>
  <si>
    <t>Average number of days of rehabilitation or development training provided per prisoner</t>
  </si>
  <si>
    <t>No. of escapes</t>
  </si>
  <si>
    <t>Rate of recidivism</t>
  </si>
  <si>
    <t>PROGRAMME 123: DEFENCE FORCE</t>
  </si>
  <si>
    <t xml:space="preserve">To provide a well trained volunteer Defence Force, that is robust mentally and physically and able to undertake, at short notice, tasks </t>
  </si>
  <si>
    <t>required of it in civil aid, humanitarian/emergency respopnse support operations, public ceremonial duties, and dismounted close combat.</t>
  </si>
  <si>
    <t>Charges and Fines</t>
  </si>
  <si>
    <t>General Reciepts</t>
  </si>
  <si>
    <t>Sundry</t>
  </si>
  <si>
    <t>Training in core disciplines</t>
  </si>
  <si>
    <t>No. of members trained in infantry skills</t>
  </si>
  <si>
    <t>No. of members trained for internal security</t>
  </si>
  <si>
    <t>No. of members trained in operations &amp; logistics of the DMCA</t>
  </si>
  <si>
    <t>No. of ceremonial events attended</t>
  </si>
  <si>
    <t>% of days of military is operationally ready</t>
  </si>
  <si>
    <t>Average response time to emergenct exercise activities</t>
  </si>
  <si>
    <t>% of exercises rates satisfactory</t>
  </si>
  <si>
    <t>% RMDF review recommendation implemented</t>
  </si>
  <si>
    <t>PROGRAMME 124: DISASTER MANAGEMENT COORDINATION AGENCY</t>
  </si>
  <si>
    <t xml:space="preserve">To deliver high quality service to manage and coordinate coordinate emergency responses to all natural and man-made disasters on </t>
  </si>
  <si>
    <t>behalf of HMG and Government of Montserrat</t>
  </si>
  <si>
    <t>Installation of new systems to support national emergency telecommunications network</t>
  </si>
  <si>
    <t>Conduct Community hazard and vulneralbility assessments and develop public education for all communities and sectors</t>
  </si>
  <si>
    <t>Establishing of a national alerting system using common alerting system standards</t>
  </si>
  <si>
    <t>Maintaining and improving all physical structures to support disaster planning, mitigation  planning and response on Montserrat</t>
  </si>
  <si>
    <t>No. and variety of  emergency related packages delivered</t>
  </si>
  <si>
    <t xml:space="preserve">No. of Hazard Mapping and Vulnerability Assessments conducted </t>
  </si>
  <si>
    <t>No. of Community Plans delivered and tested</t>
  </si>
  <si>
    <t>No. of alerting systems developed, tested and training delivered</t>
  </si>
  <si>
    <t>%of Districts receiving Emergency preparedness and response training</t>
  </si>
  <si>
    <t>% of planned Community Hazard / Risk Assessments conducted</t>
  </si>
  <si>
    <t>% of vulnerability assessment conducted and maps produced</t>
  </si>
  <si>
    <t xml:space="preserve">ViaRadio RDS network and siren system repaired and reconfigured  to facilitate CAP alerting        </t>
  </si>
  <si>
    <t>PROGRAMME 125: GOVERNOR</t>
  </si>
  <si>
    <t>Governance</t>
  </si>
  <si>
    <t>Uniform and Protective clothing</t>
  </si>
  <si>
    <t>To provide administrative support to the Governor Office</t>
  </si>
  <si>
    <t>To maintain  and upkeep the Governor's residence</t>
  </si>
  <si>
    <t>Appropriate budgetting for selected operations</t>
  </si>
  <si>
    <t>No. of funcitons in which meals are prepared in accordance with agreed standards</t>
  </si>
  <si>
    <t>No. of areas maintained to agreed standards</t>
  </si>
  <si>
    <t>% under budget  or overspends for operations</t>
  </si>
  <si>
    <t>% of functions in which meal was prepared to satisfaction</t>
  </si>
  <si>
    <t>% of times residence is kept to satisfaction</t>
  </si>
  <si>
    <t>E12</t>
  </si>
  <si>
    <t>OFFICE OF THE DEPUTY GOVERNOR</t>
  </si>
  <si>
    <t>HER MAJESTY'S PRISON</t>
  </si>
  <si>
    <t>DISASTER MANAGEMENT COORDINATION AGENCY</t>
  </si>
  <si>
    <t>TOTAL VOTE 12</t>
  </si>
  <si>
    <t>VOTE:  13 PUBLIC PROSECUTION – SUMMARY</t>
  </si>
  <si>
    <t>Director of Public Prosecution</t>
  </si>
  <si>
    <t>SUB-HEADS  which under this vote will be accounted for by the Director of Public Prosecution</t>
  </si>
  <si>
    <t>Enhanced human development and improved quality of life for all people on Montserrat</t>
  </si>
  <si>
    <t>A transparent and effective accountability framework within Government and the Public Sector</t>
  </si>
  <si>
    <t>A modernised, efficient, responsive and accountable public service</t>
  </si>
  <si>
    <t>A legal service which engenders a just and law abiding society through representing the State in accordance with the laws of Montserrat.</t>
  </si>
  <si>
    <t>To provide the highest quality legal advice and representation to all law enforcement agencies and to liaise with other stakeholders to implement appropriate law enforcement strategies.</t>
  </si>
  <si>
    <r>
      <t>130</t>
    </r>
    <r>
      <rPr>
        <sz val="8"/>
        <color theme="0"/>
        <rFont val="Arial"/>
        <family val="2"/>
      </rPr>
      <t>`</t>
    </r>
  </si>
  <si>
    <t>PUBLIC PROSECUTION</t>
  </si>
  <si>
    <t>TOTAL REVENUE VOTE 13</t>
  </si>
  <si>
    <t>TOTAL EXPENDITURE VOTE 13</t>
  </si>
  <si>
    <t>Project 1</t>
  </si>
  <si>
    <t>EU etc</t>
  </si>
  <si>
    <t>Project 2</t>
  </si>
  <si>
    <t>Project 3</t>
  </si>
  <si>
    <t>Project 4</t>
  </si>
  <si>
    <t>Project 5</t>
  </si>
  <si>
    <t>Project 6 etc</t>
  </si>
  <si>
    <t>PROGRAMME 130: PUBLIC PROSECUTION</t>
  </si>
  <si>
    <t>Provide efficient, timely and equitable Prosecution</t>
  </si>
  <si>
    <t>2012/13 Actual Exp</t>
  </si>
  <si>
    <t xml:space="preserve"> 2013/14 Approved Budget</t>
  </si>
  <si>
    <t>2013/14 Revised Estimate</t>
  </si>
  <si>
    <t xml:space="preserve">2014/15 Budget Estimates </t>
  </si>
  <si>
    <t xml:space="preserve">2015/16 Forward Estimates </t>
  </si>
  <si>
    <t xml:space="preserve">2016/17 Forward Estimates </t>
  </si>
  <si>
    <t>Provide timely and high quality legal advice and representation to the law enforcement agencies</t>
  </si>
  <si>
    <t>Provide training to relevant law enforcement agencies on the laws an investigative measures</t>
  </si>
  <si>
    <t>No of Preliminary Inquiries completed</t>
  </si>
  <si>
    <t>No of trials completed</t>
  </si>
  <si>
    <t>% of prosecutions successful</t>
  </si>
  <si>
    <t>% of trials completed within the date of filing  and or Assizes.</t>
  </si>
  <si>
    <t>No. of prosecutions awaiting trial</t>
  </si>
  <si>
    <t>No of advice provided within timeframe</t>
  </si>
  <si>
    <t>TOTAL VOTE 13</t>
  </si>
  <si>
    <t>VOTE:  15 OFFICE OF THE PREMIER – SUMMARY</t>
  </si>
  <si>
    <t>Cabinet Secretary</t>
  </si>
  <si>
    <t>SUB-HEADS  which under this vote will be accounted for by the Cabinet Secretary</t>
  </si>
  <si>
    <t>An environment that fosters prudent economic management, sustained growth, a diversified economy and the generation of employment opportunities</t>
  </si>
  <si>
    <t xml:space="preserve">Enhanced human development and improved quality of life for all people on Montserrat  </t>
  </si>
  <si>
    <t>Natural and heritage resources conserved though environmentally sustainable development and appropriate strategies for disaster mitigation</t>
  </si>
  <si>
    <t>A vibrant and diverse economy that supports sustainable private sector led economic activity and generates employment</t>
  </si>
  <si>
    <t>Achieve social integration, well-being and national identity</t>
  </si>
  <si>
    <t xml:space="preserve">Heritage sites and artefacts identified, maintained and protected </t>
  </si>
  <si>
    <t>Being the centre of excellence for internal and external policy solutions for Montserrat.</t>
  </si>
  <si>
    <t>To provide strategic management and policy leadership for the development of Montserrat.</t>
  </si>
  <si>
    <r>
      <t>150</t>
    </r>
    <r>
      <rPr>
        <sz val="8"/>
        <color theme="0"/>
        <rFont val="Arial"/>
        <family val="2"/>
      </rPr>
      <t>,</t>
    </r>
  </si>
  <si>
    <r>
      <t>153</t>
    </r>
    <r>
      <rPr>
        <sz val="8"/>
        <color theme="0"/>
        <rFont val="Arial"/>
        <family val="2"/>
      </rPr>
      <t>,</t>
    </r>
  </si>
  <si>
    <t>External Affairs &amp; Trade</t>
  </si>
  <si>
    <t>TOTAL REVENUE VOTE 15</t>
  </si>
  <si>
    <t>TOTAL EXPENDITURE VOTE 15</t>
  </si>
  <si>
    <t>PROGRAMME 150: STRATEGIC MANAGEMENT &amp; ADMINISTRATION</t>
  </si>
  <si>
    <t>Provide timely and high quality budget planning and advice to Government to enable it to allocate resources to its highest priority economic and social goals. To provide logistical support to Cabinet (&amp;Committees)  and to monitor the overall performance of Government to ensure the business of Government is conducted in a timely manner.</t>
  </si>
  <si>
    <t xml:space="preserve">Trade Licenses                   </t>
  </si>
  <si>
    <t>Import Licenses</t>
  </si>
  <si>
    <t>1514032A</t>
  </si>
  <si>
    <t>GOM</t>
  </si>
  <si>
    <t>Media Exchange Develoment</t>
  </si>
  <si>
    <t>3000031A</t>
  </si>
  <si>
    <t>Cemetary Establishment</t>
  </si>
  <si>
    <t>Policy Fomulation and Advice</t>
  </si>
  <si>
    <t>To enhance corporation with Regional agencies</t>
  </si>
  <si>
    <t>Te engage Nationals within the Diaspora</t>
  </si>
  <si>
    <t>To develop and implement protocal procedures</t>
  </si>
  <si>
    <t>To manage Regional and international issues</t>
  </si>
  <si>
    <t>Policies and an enabling environment to bring about growth</t>
  </si>
  <si>
    <t>No. of policy submission/papers/ briefings prepared</t>
  </si>
  <si>
    <t>No.of meetings held</t>
  </si>
  <si>
    <t>Legislation and regulation to facilitate population growth</t>
  </si>
  <si>
    <t>Positive relations fostered; Degree of satisfaction of the Premier</t>
  </si>
  <si>
    <t>Level of satisfaction of agency staff with support services provided</t>
  </si>
  <si>
    <t>Enabling environment in support of population growth</t>
  </si>
  <si>
    <t>PROGRAMME 153: EXTERNAL AFFAIRS &amp; TRADE</t>
  </si>
  <si>
    <t>Revision of immigration policy</t>
  </si>
  <si>
    <t>Develop a package of immigration directions</t>
  </si>
  <si>
    <t>Consultation for TOR in the design of draft legislation for Trade Commission</t>
  </si>
  <si>
    <t>Continuously update Diaspora Handbook</t>
  </si>
  <si>
    <t>Produce offer Baskets and publish with OECS framework</t>
  </si>
  <si>
    <t>Identify piecies of legislation leading to transparency</t>
  </si>
  <si>
    <t>Continuously update Disapora Handbook</t>
  </si>
  <si>
    <t>Recommendations from Immigration policy study agreeed</t>
  </si>
  <si>
    <t>Package proposal developed and submitted to cabinet</t>
  </si>
  <si>
    <t>An activated Trade Commission to support the trade policy</t>
  </si>
  <si>
    <t>Diaspora Handbook</t>
  </si>
  <si>
    <t>Degree of satisfaction of the Premier</t>
  </si>
  <si>
    <t>Benefits from program of officail visits</t>
  </si>
  <si>
    <t>Market access</t>
  </si>
  <si>
    <t>Competition and consumer Portection</t>
  </si>
  <si>
    <t>Facilitation and ease of doing business in Montserrt by the Diaspora</t>
  </si>
  <si>
    <t>TOTAL VOTE 15</t>
  </si>
  <si>
    <t>VOTE:  17 CABINET SECRETARIAT – SUMMARY</t>
  </si>
  <si>
    <t>Cabinet Secretariat, Information, Technology and E-Government Services, and Broadcasting -</t>
  </si>
  <si>
    <t>Economic Management</t>
  </si>
  <si>
    <t>Human Development</t>
  </si>
  <si>
    <t>Environmental Management and Disaster Mitigation</t>
  </si>
  <si>
    <t>Population</t>
  </si>
  <si>
    <t xml:space="preserve">A stable and diversified economy with sustained economic growth.                                                                                                            </t>
  </si>
  <si>
    <t xml:space="preserve">An enabling business environment.                                     </t>
  </si>
  <si>
    <t xml:space="preserve">Appropriate high quality economic and info-communication infrastructure.                                                         </t>
  </si>
  <si>
    <t>A well-developed and effective education and training system that produces well-rounded and qualified life-long learners.</t>
  </si>
  <si>
    <t>Effective disaster mitigation, response and recovery at the national and community levels and adaptation to climate change.</t>
  </si>
  <si>
    <t>A transparent and effective accountability framework within Government and the Public Sector.</t>
  </si>
  <si>
    <t>A stable and viable population, appropriate for the development needs of the island.</t>
  </si>
  <si>
    <t>Cabinet Secretariat</t>
  </si>
  <si>
    <t>Development Planning &amp; Policy Coordination</t>
  </si>
  <si>
    <t>Info.Technology &amp; E-Government Services</t>
  </si>
  <si>
    <t>Broadcasting</t>
  </si>
  <si>
    <t>TOTAL REVENUE VOTE 17</t>
  </si>
  <si>
    <t>TOTAL EXPENDITURE VOTE 17</t>
  </si>
  <si>
    <t>PROGRAMME 170:  CABINET SECRETARIAT</t>
  </si>
  <si>
    <t>To provide logistical support to Cabinet (&amp;Committees)  and to monitor the overall performance of Government to ensure the business of Government is conducted in a timely manner.</t>
  </si>
  <si>
    <t>1712002A</t>
  </si>
  <si>
    <t>MDC Operations 2012</t>
  </si>
  <si>
    <t>1713003A</t>
  </si>
  <si>
    <t>EU</t>
  </si>
  <si>
    <t>Little Bay - Phase 1 Build Out (MDC)</t>
  </si>
  <si>
    <t>2009056A</t>
  </si>
  <si>
    <t>LOCAL</t>
  </si>
  <si>
    <t>BNTF 6</t>
  </si>
  <si>
    <t>2014067A</t>
  </si>
  <si>
    <t>Fibre Optic Cable Phase 2</t>
  </si>
  <si>
    <t>2006074A</t>
  </si>
  <si>
    <t>ICT</t>
  </si>
  <si>
    <t>2006076A</t>
  </si>
  <si>
    <t>Lt Bay Town Centre Expansion Phs I</t>
  </si>
  <si>
    <t>Development of strategy for Cabinet</t>
  </si>
  <si>
    <t>No of Cabinet Meetings serviced</t>
  </si>
  <si>
    <t>No of Monitoring Reports Produced</t>
  </si>
  <si>
    <t>No of plans and programmes monitored</t>
  </si>
  <si>
    <t>Average time to disseminate Minutes</t>
  </si>
  <si>
    <t>Level of satisfaction of Cabinet members to Service Delivery</t>
  </si>
  <si>
    <t>PROGRAMME 171: DEVELOPMENT PLANNING &amp; POLICY COORDINATION</t>
  </si>
  <si>
    <t>To develop and co-ordinate appropriate plans and policies to promote sustainable development</t>
  </si>
  <si>
    <t>Formulation of the relevant plans and policies</t>
  </si>
  <si>
    <t>Lead on continuing process of implementation of the Medium Term Expenditure Policy Framework</t>
  </si>
  <si>
    <t>No. of recommendations or action plans being developed</t>
  </si>
  <si>
    <t>No. of policies developed and updated</t>
  </si>
  <si>
    <t>No. of policies submitted to Cabinet</t>
  </si>
  <si>
    <t xml:space="preserve">% of recommendations implemented </t>
  </si>
  <si>
    <t>% of action plans approved by Cabinet</t>
  </si>
  <si>
    <t>% of policies submitted that were approved by Cabinet</t>
  </si>
  <si>
    <t>PROGRAMME 172: INFORMATION TECHNOLOGY &amp; E-GOVERNMENT SERVICES</t>
  </si>
  <si>
    <t>To formulate ICT strategy and engage in the delivery and support of world class IT and e-Government services across the Government of Montserrat.</t>
  </si>
  <si>
    <t>Streamlining Government Internal Operations through the use of IT Systems</t>
  </si>
  <si>
    <t>No. of Policies Developed and implemented</t>
  </si>
  <si>
    <t>No. of eGovernment Applications Developed</t>
  </si>
  <si>
    <t>No. of service calls responded to</t>
  </si>
  <si>
    <t>% of government business transacted by electronic means</t>
  </si>
  <si>
    <t>Level of satisfaction with ICT services delivered</t>
  </si>
  <si>
    <t>Average resolution time for service calls</t>
  </si>
  <si>
    <t>PROGRAMME 173: BROADCASTING</t>
  </si>
  <si>
    <t xml:space="preserve">Information and Broadcasting </t>
  </si>
  <si>
    <t>Broadcasting Fees</t>
  </si>
  <si>
    <t>Streamlining the delivery of information to the public</t>
  </si>
  <si>
    <t>No. of hours of gov't info programmes available on media platforms</t>
  </si>
  <si>
    <t>No of production services for private sector clients</t>
  </si>
  <si>
    <t>No of hours of radio and television broadcasting</t>
  </si>
  <si>
    <t>% of hours of local content</t>
  </si>
  <si>
    <t>Amount of revenue from advertisers and clients</t>
  </si>
  <si>
    <t>% of people aware of government programmes on all media</t>
  </si>
  <si>
    <t>CABINET SECRETARIAT</t>
  </si>
  <si>
    <t>DEVELOPMENT PLANNING &amp; POLICY COORDINATION</t>
  </si>
  <si>
    <t>TOTAL VOTE 17</t>
  </si>
  <si>
    <t>VOTE:  20  MINISTRY OF FINANCE &amp; ECONOMIC MANAGEMENT – SUMMARY</t>
  </si>
  <si>
    <t>Ministry of Finance, Statistics,Treasury, and Customs and Revenue Departments, the General Post Office, and the Internal Audit Unit</t>
  </si>
  <si>
    <t>Deputy Financial Secretary</t>
  </si>
  <si>
    <t>SUB-HEADS  which under this vote will be accounted for by the Deputy Financial Secretary</t>
  </si>
  <si>
    <t>Public Administration is efficient and responsive</t>
  </si>
  <si>
    <t>To be the preeminent financial services organisation supporting the achievement of a financially stable and independent Montserrat.</t>
  </si>
  <si>
    <t>To secure and allocate appropriate levels of financial resources to fund public programmes and provide a strong but enabling framework to ensure that government’s financial and other resources are managed in an economically wise manner.</t>
  </si>
  <si>
    <t>Fiscal Policy &amp; Economic Management</t>
  </si>
  <si>
    <t>Statistical Management</t>
  </si>
  <si>
    <t>Treasury Management</t>
  </si>
  <si>
    <t>Customs &amp; Revenue Service</t>
  </si>
  <si>
    <t>General Post Office</t>
  </si>
  <si>
    <t>Internal Audit</t>
  </si>
  <si>
    <t>TOTAL REVENUE VOTE 20</t>
  </si>
  <si>
    <t>TOTAL EXPENDITURE VOTE 20</t>
  </si>
  <si>
    <t>PROGRAMME 200:  STRATEGIC MANAGEMENT &amp; ADMINSTRATION</t>
  </si>
  <si>
    <t>Provide timely and high quality budget planning and advice to Government to enable it to allocate resources to its highest priority economic and social goals</t>
  </si>
  <si>
    <t>Establish Internal Audit Unit</t>
  </si>
  <si>
    <t>Improve Reporting by Statutory Bodies</t>
  </si>
  <si>
    <t>Create Mrat Postal Services</t>
  </si>
  <si>
    <t>Outsource The Gov't Savings Bank</t>
  </si>
  <si>
    <t>Establish autonomous agency (Statistics)</t>
  </si>
  <si>
    <t>No. of Policy Submissions</t>
  </si>
  <si>
    <t>No. of Meetings with Statutory Bodies</t>
  </si>
  <si>
    <t>No. of Payments Processed</t>
  </si>
  <si>
    <t>No. of Applications Processed</t>
  </si>
  <si>
    <t>No of Tenders  Awarded</t>
  </si>
  <si>
    <t>% of Policies implemented</t>
  </si>
  <si>
    <t>No. of Audit Queries on Statutory Bodies</t>
  </si>
  <si>
    <t>Average time taken to process payments</t>
  </si>
  <si>
    <t>Average time taken to process applications</t>
  </si>
  <si>
    <t>PROGRAMME 203: FISCAL POLICY &amp; ECONOMIC MANAGEMENT</t>
  </si>
  <si>
    <t>To provide timely Financial Forecasts and Economic Advice to enable Government to prepare a fiscally responsible Budget that allocates resources to its highest priorities and social and economic goals</t>
  </si>
  <si>
    <t>Bank Interest Levy</t>
  </si>
  <si>
    <t>Other Licenses</t>
  </si>
  <si>
    <t>Fines on Gov't Officers</t>
  </si>
  <si>
    <t xml:space="preserve">Weights and Measures </t>
  </si>
  <si>
    <t>135</t>
  </si>
  <si>
    <t>Bank of Mont. Interest (CDB)</t>
  </si>
  <si>
    <t>Port Auth. CDB INT#1 SFR-ORM</t>
  </si>
  <si>
    <t>Other Interest</t>
  </si>
  <si>
    <t>Misc Rents, Interests, Dividends</t>
  </si>
  <si>
    <t>145</t>
  </si>
  <si>
    <t>Reimbursement-2nded Ofcrs.</t>
  </si>
  <si>
    <t>Budgetary Assistance</t>
  </si>
  <si>
    <t>160</t>
  </si>
  <si>
    <t>Gains on Exchange</t>
  </si>
  <si>
    <t>Port Auth. Princ #1 SFR-ORM</t>
  </si>
  <si>
    <t>Disposal of Vehicles</t>
  </si>
  <si>
    <t>Debt Servicing -Interest</t>
  </si>
  <si>
    <t>2006075A</t>
  </si>
  <si>
    <t xml:space="preserve">Little Bay Port Expansion </t>
  </si>
  <si>
    <t>Little Bay Town Centre Expansion Phase 1</t>
  </si>
  <si>
    <t>2007078A</t>
  </si>
  <si>
    <t xml:space="preserve">Project Management </t>
  </si>
  <si>
    <t>2008032A</t>
  </si>
  <si>
    <t>Education Infastructure</t>
  </si>
  <si>
    <t>2009061A</t>
  </si>
  <si>
    <t xml:space="preserve">Government Accomodation </t>
  </si>
  <si>
    <t>2009062N</t>
  </si>
  <si>
    <t xml:space="preserve">Miscellaneous(Small Capital Proj) </t>
  </si>
  <si>
    <t>2012033A</t>
  </si>
  <si>
    <t>Census 2012</t>
  </si>
  <si>
    <t>2013036A</t>
  </si>
  <si>
    <t xml:space="preserve">Carr's Bay Port Development </t>
  </si>
  <si>
    <t>2014024A</t>
  </si>
  <si>
    <t>Miscellaneous (Small Capital) 14</t>
  </si>
  <si>
    <t>2014037A</t>
  </si>
  <si>
    <t xml:space="preserve">Hospital Redevelopment </t>
  </si>
  <si>
    <t>2014066A</t>
  </si>
  <si>
    <t xml:space="preserve">Port Development(Gunn Hill) </t>
  </si>
  <si>
    <t>2014068A</t>
  </si>
  <si>
    <t xml:space="preserve">Sports Centre </t>
  </si>
  <si>
    <t>2014069A</t>
  </si>
  <si>
    <t>MAHLE-Tractors</t>
  </si>
  <si>
    <t>2014070A</t>
  </si>
  <si>
    <t>Miscellaneous 14</t>
  </si>
  <si>
    <t>2014071A</t>
  </si>
  <si>
    <t>MUL GENSET</t>
  </si>
  <si>
    <t>2014072A</t>
  </si>
  <si>
    <t>LookOut Housing Force 10</t>
  </si>
  <si>
    <t>2014073A</t>
  </si>
  <si>
    <t>Credit Union Support to Housing</t>
  </si>
  <si>
    <t>2014074A</t>
  </si>
  <si>
    <t>Davy Hill</t>
  </si>
  <si>
    <t>2111085A</t>
  </si>
  <si>
    <t xml:space="preserve">Little Bay Interim Works </t>
  </si>
  <si>
    <t>2015078A</t>
  </si>
  <si>
    <t>Port Development</t>
  </si>
  <si>
    <t>2015077A</t>
  </si>
  <si>
    <t>Economic Infrastructure Development</t>
  </si>
  <si>
    <t>2015076A</t>
  </si>
  <si>
    <t>Water Course Embankment Protection</t>
  </si>
  <si>
    <t>2015075A</t>
  </si>
  <si>
    <t>Promotion and Development</t>
  </si>
  <si>
    <t>Establish Procurement Function</t>
  </si>
  <si>
    <t>Improve Financial Reporting</t>
  </si>
  <si>
    <t>No. of PFM Actions monitored</t>
  </si>
  <si>
    <t>No. of Budget Submissions reviewed</t>
  </si>
  <si>
    <t>No. of Fiscal Briefings &amp; Economic reports to Cabinet</t>
  </si>
  <si>
    <t>No. of Budget Variations processed</t>
  </si>
  <si>
    <t>No. of PFM Actions implemented or completed on time</t>
  </si>
  <si>
    <t>Budget adopted prior to beginning of fiscal year</t>
  </si>
  <si>
    <t>% Variance between fiscal targets and the approved Budget</t>
  </si>
  <si>
    <t>% Variance between approved Budget and the outturn</t>
  </si>
  <si>
    <t>PROGRAMME 204: STATISTICAL MANAGEMENT</t>
  </si>
  <si>
    <t>To collect, compile, analyse and publish statistical information on the economic, social and general conditions of Montserrat, while protecting the confidentiality of information provided</t>
  </si>
  <si>
    <t>Purchase of Equipment</t>
  </si>
  <si>
    <t>Completion of analysis of 2011 Population &amp; Housing Census</t>
  </si>
  <si>
    <t>Production and dissemination of economic, social, environment and multi-domain statistics</t>
  </si>
  <si>
    <t>No. of Census releases and publications</t>
  </si>
  <si>
    <t>No. of new data series developed</t>
  </si>
  <si>
    <t>No. of surveys conducted</t>
  </si>
  <si>
    <t>No. of requests received</t>
  </si>
  <si>
    <t>No. of regional statistical projects implemented</t>
  </si>
  <si>
    <t>No. of statistical publications distributed</t>
  </si>
  <si>
    <t>No. of unique enquiries on statistical services database/website</t>
  </si>
  <si>
    <t>Survey response rates (over time)</t>
  </si>
  <si>
    <t>PROGRAMME 205: TREASURY MANAGEMENT</t>
  </si>
  <si>
    <t>To provide effective and accountable Treasury Management and Accounting Services to the Government</t>
  </si>
  <si>
    <t xml:space="preserve">Stamp Duty                           </t>
  </si>
  <si>
    <t>Other Business</t>
  </si>
  <si>
    <t>Foreign Currency Levy</t>
  </si>
  <si>
    <t xml:space="preserve">Incentive Application            </t>
  </si>
  <si>
    <t>JCF Deposits</t>
  </si>
  <si>
    <t>Personal Advances</t>
  </si>
  <si>
    <t>Share of ECCB Profit</t>
  </si>
  <si>
    <t>Reimbursement - Saving Bank</t>
  </si>
  <si>
    <t>Overpayments Recovered</t>
  </si>
  <si>
    <t>Previous Years Reimbursement</t>
  </si>
  <si>
    <t>Insurance Deposits</t>
  </si>
  <si>
    <t>Local Pension Contribution</t>
  </si>
  <si>
    <t>Petty Receipts</t>
  </si>
  <si>
    <t>Miscellaneous Receipts</t>
  </si>
  <si>
    <t>Increases in Salary and Wages</t>
  </si>
  <si>
    <t>Local Travel</t>
  </si>
  <si>
    <t>Establish a Cash Management Committee</t>
  </si>
  <si>
    <t>Adopt revised COAs</t>
  </si>
  <si>
    <t>Implement IPSAS</t>
  </si>
  <si>
    <t>Formalize Internal Auditor Function</t>
  </si>
  <si>
    <t>No. of complete financial reports</t>
  </si>
  <si>
    <t>No of transactions processed</t>
  </si>
  <si>
    <t>No of bank reconciliations</t>
  </si>
  <si>
    <t xml:space="preserve">Average time taken to submit annual reports </t>
  </si>
  <si>
    <t>Average time to process payroll</t>
  </si>
  <si>
    <t>% of transactions processed electronically</t>
  </si>
  <si>
    <t>PROGRAMME 206: CUSTOMS &amp; REVENUE SERVICE</t>
  </si>
  <si>
    <t>To administer tax and customs control fairly and efficiently.</t>
  </si>
  <si>
    <t>Company Tax</t>
  </si>
  <si>
    <t>Income Tax (Personal)</t>
  </si>
  <si>
    <t>Withholding Tax</t>
  </si>
  <si>
    <t xml:space="preserve">Hotel/Residential Occupancy Tax </t>
  </si>
  <si>
    <t>Insurance Company Levy</t>
  </si>
  <si>
    <t xml:space="preserve">Embarkation Tax        </t>
  </si>
  <si>
    <t xml:space="preserve">Import Duties                        </t>
  </si>
  <si>
    <t xml:space="preserve">Consumption Tax               </t>
  </si>
  <si>
    <t xml:space="preserve">Entertainment Tax                  </t>
  </si>
  <si>
    <t>Customs Processing Fee</t>
  </si>
  <si>
    <t>Cruise Ship Tax (DEFERRED)</t>
  </si>
  <si>
    <t xml:space="preserve">Customs Fines </t>
  </si>
  <si>
    <t xml:space="preserve">Customs Officers Fees       </t>
  </si>
  <si>
    <t>ASYCUDA User Access Fees</t>
  </si>
  <si>
    <t>Royalties - Quarries</t>
  </si>
  <si>
    <t xml:space="preserve">Customs Auction                   </t>
  </si>
  <si>
    <t>Enhance Advisory Services</t>
  </si>
  <si>
    <t>Improve Compliance with Tax Laws</t>
  </si>
  <si>
    <t>Establish Support Services</t>
  </si>
  <si>
    <t>Introduce TIN System</t>
  </si>
  <si>
    <t>No of Requests for Technical Advice</t>
  </si>
  <si>
    <t>No. of Legislative changes recommended</t>
  </si>
  <si>
    <t>No of Examiniations of accounts, passengers, cargo and baggage</t>
  </si>
  <si>
    <t>No. of Tax Audits Completed</t>
  </si>
  <si>
    <t>No. of site visits and patrols</t>
  </si>
  <si>
    <t>No. of persons registered under TIN system</t>
  </si>
  <si>
    <t>Average time to provide technical advice</t>
  </si>
  <si>
    <t>No of legislative changes implemented</t>
  </si>
  <si>
    <t>No. of irregularities/breaches identified</t>
  </si>
  <si>
    <t>Average time taken to complete assessment</t>
  </si>
  <si>
    <t>No. of seized goods controlled</t>
  </si>
  <si>
    <t>% of taxpayers Registered under TIN system</t>
  </si>
  <si>
    <t>No.of outstanding assessments</t>
  </si>
  <si>
    <t>No. of taxpayers with outstanding accounts</t>
  </si>
  <si>
    <t>Amount of tax arrears</t>
  </si>
  <si>
    <t>PROGRAMME 207: GENERAL POST OFFICE</t>
  </si>
  <si>
    <t>Commissions on Money Order</t>
  </si>
  <si>
    <t>Parcel Post</t>
  </si>
  <si>
    <t>Stamp Sales</t>
  </si>
  <si>
    <t>Gain on Remittances</t>
  </si>
  <si>
    <t>PROGRAMME 208: INTERNAL AUDIT UNIT</t>
  </si>
  <si>
    <t xml:space="preserve">                    -   </t>
  </si>
  <si>
    <t xml:space="preserve">                   -   </t>
  </si>
  <si>
    <t>TOTAL VOTE 20</t>
  </si>
  <si>
    <t>VOTE:  MINISTRY OF AGRICULATURE, LANDS, HOUSING &amp; THE ENVIRONMENT– SUMMARY</t>
  </si>
  <si>
    <t>Ministry Headquarters, Agricultural Department, Lands &amp; Survey Department, Physical Planning and Department of the Environment -</t>
  </si>
  <si>
    <t>Permanent Secretary</t>
  </si>
  <si>
    <t>SUB-HEADS  which under this vote will be accounted for by the Permanent Secretary</t>
  </si>
  <si>
    <t xml:space="preserve">An environment that fosters prudent economic management, sustained growth, a diversified economy and the generation of employment opportunities. </t>
  </si>
  <si>
    <t>Natural and heritage resources conserved through environmentally sustainable development and appropriate strategies for disaster mitigation.</t>
  </si>
  <si>
    <t xml:space="preserve"> A vibrant and diverse economy that supports sustainable private sector led economic activity and generates employment.</t>
  </si>
  <si>
    <t xml:space="preserve">Physical insfrastructure and transportation facilities in place to support development.                                                                               </t>
  </si>
  <si>
    <t xml:space="preserve">Improve food security                                                                                                                                                                                                  </t>
  </si>
  <si>
    <t xml:space="preserve">Effective social protection to enhance the well-being fo the vulnerable population.                             </t>
  </si>
  <si>
    <t xml:space="preserve">Maximise access to decent and affordable housing.                                                                                           </t>
  </si>
  <si>
    <t>Sustainable use and management of the environment and natural resources.</t>
  </si>
  <si>
    <t xml:space="preserve">Heritage sites and artifacts identified, maintained and protected. </t>
  </si>
  <si>
    <t>A modern ministry that contributes to the development of Montserrat benefitting present and future generations by enabling the sustainable use of natural resources.</t>
  </si>
  <si>
    <t>To formulate policy, plan programs and manage resources to support the appropriate usage of land, natural resources and the provision of affordable housing opportunities, in order to contribute to individual well-being and economic growth.</t>
  </si>
  <si>
    <t>Agricultural Services</t>
  </si>
  <si>
    <t>Land Administration</t>
  </si>
  <si>
    <t>Physical Planning &amp; Development</t>
  </si>
  <si>
    <t>Environmental Management</t>
  </si>
  <si>
    <t>Housing Policy &amp; Support Services</t>
  </si>
  <si>
    <t>Trade</t>
  </si>
  <si>
    <t>TOTAL REVENUE VOTE 30</t>
  </si>
  <si>
    <t>TOTAL EXPENDITURE VOTE 30</t>
  </si>
  <si>
    <t>PROGRAMME 300:  STRATEGIC MANAGEMENT &amp; ADMINSTRATION</t>
  </si>
  <si>
    <t>To formulate policy, plan programs,allocate and manage resources, and provide support, advice, facilitation, coordination and monitoring mechanisms for MAHLE units</t>
  </si>
  <si>
    <t xml:space="preserve">Landholding Licenses       </t>
  </si>
  <si>
    <t>Mining Licences</t>
  </si>
  <si>
    <t xml:space="preserve">Real Est. Agents Regis .     </t>
  </si>
  <si>
    <t>General Receipts</t>
  </si>
  <si>
    <t>3006050A</t>
  </si>
  <si>
    <t>Technical Assistance Housing/Support of Housing unit</t>
  </si>
  <si>
    <t>3008058A</t>
  </si>
  <si>
    <t>OTEP</t>
  </si>
  <si>
    <t>Overseas Territories Environmental</t>
  </si>
  <si>
    <t>3009059A</t>
  </si>
  <si>
    <t>Housing Incentives Scheme</t>
  </si>
  <si>
    <t>3009060A</t>
  </si>
  <si>
    <t>DARWIN</t>
  </si>
  <si>
    <t>DARWIN Initiatives Post Project</t>
  </si>
  <si>
    <t>3014060A</t>
  </si>
  <si>
    <t>Toilet Facilities (Vulnerable)</t>
  </si>
  <si>
    <t>3014061A</t>
  </si>
  <si>
    <t>Environmental Marine Turtle Facility</t>
  </si>
  <si>
    <t>3014062A</t>
  </si>
  <si>
    <t>Abattoir (Mahle) (Equipping Abattoir)</t>
  </si>
  <si>
    <t>3015063A</t>
  </si>
  <si>
    <t>Social Housing Programme</t>
  </si>
  <si>
    <t>Continue to identify opportunities for increasing  revenue through the introduction of new user  charges and the updating of existing ones.</t>
  </si>
  <si>
    <t>Continue legislative reforms to improve service delivery.</t>
  </si>
  <si>
    <t>Review and implement policy initiatives to improve the efficiency of MAHLE operations</t>
  </si>
  <si>
    <t>Complete and implement MAHLE organizational review and ensure the structure is aligned to meet current and future needs</t>
  </si>
  <si>
    <t>No. of updated user fees introduced each year</t>
  </si>
  <si>
    <t>No. of revised legislations</t>
  </si>
  <si>
    <t>No. of policy papers prepared and submitted for approval</t>
  </si>
  <si>
    <t xml:space="preserve"> % of revenue generated</t>
  </si>
  <si>
    <t>No. of policy decisions implemented</t>
  </si>
  <si>
    <t>PROGRAMME 301: AGRICULTURAL SERVICES</t>
  </si>
  <si>
    <t>To redevelop agriculture (crop, livestock, aquaculture and marine resources) to satisfy local demand and to target specific markets for export.</t>
  </si>
  <si>
    <t>Pound Fees</t>
  </si>
  <si>
    <t>Fisheries Receipts</t>
  </si>
  <si>
    <t>Hire of Agricultural Equip.</t>
  </si>
  <si>
    <t>Plant Propagation</t>
  </si>
  <si>
    <t>Sale of Trees</t>
  </si>
  <si>
    <t>Professional Services &amp; Fees</t>
  </si>
  <si>
    <t>Increase production of targeted products ( crops, animal and fish) through the provision of outreach services, training and incentives</t>
  </si>
  <si>
    <t>Provide technical assistance to the production of sheltered production crops</t>
  </si>
  <si>
    <t>Improve access through establiing and maintaining agricultural infrastructure</t>
  </si>
  <si>
    <t>Reduce the incidence of pests and diseases through technical assistance and training</t>
  </si>
  <si>
    <t xml:space="preserve">No of  technical outreach visits </t>
  </si>
  <si>
    <t xml:space="preserve">No of inspections and  surveillance exercises carried out.  </t>
  </si>
  <si>
    <t xml:space="preserve">No. of veterinary interventions provided.  </t>
  </si>
  <si>
    <t>No of training exercises implemented.</t>
  </si>
  <si>
    <t>Length of farm roads established or maintained</t>
  </si>
  <si>
    <t xml:space="preserve">Value of agricultural production.                </t>
  </si>
  <si>
    <t>% incidence of sick animals</t>
  </si>
  <si>
    <t xml:space="preserve">% farm access roads with all weather access.  </t>
  </si>
  <si>
    <t>PROGRAMME 302: LAND ADMINISTRATION</t>
  </si>
  <si>
    <t>Provide a modern, skilled and efficient service in land surveying, mapping  and registration to support the adminstration of land in Montserrat</t>
  </si>
  <si>
    <t>Advertising  Fees</t>
  </si>
  <si>
    <t xml:space="preserve">Registration of Titles            </t>
  </si>
  <si>
    <t xml:space="preserve">Survey Fees                            </t>
  </si>
  <si>
    <t xml:space="preserve">Sale of Government Lands </t>
  </si>
  <si>
    <t xml:space="preserve">Sale of Maps etc.                   </t>
  </si>
  <si>
    <t xml:space="preserve">Lease of Government Lands             </t>
  </si>
  <si>
    <t>Technical Assistance for Housing</t>
  </si>
  <si>
    <t>Overseas Territories Environment</t>
  </si>
  <si>
    <t>Darwin</t>
  </si>
  <si>
    <t>Darwin Initiative Post Project</t>
  </si>
  <si>
    <t>Undertake cadastral and topographic surveying and mapping and register all dealings and interests in land promptly and accurately.</t>
  </si>
  <si>
    <t>Back up all survey and land registry records by digitising all cadastral surveys in the GIS, and update all land registry records in the CALRIS  database</t>
  </si>
  <si>
    <t>Provide training course in GIS to relevant government and other authorities.</t>
  </si>
  <si>
    <t xml:space="preserve">Review and amend statutory regulations concerning Land Survey, Land Registration, Landholding Control and Crown Title. </t>
  </si>
  <si>
    <t xml:space="preserve">No. of approved and certified survey plans, </t>
  </si>
  <si>
    <t>No. of certified records of all land registry instruments</t>
  </si>
  <si>
    <t xml:space="preserve">No. of sheets and surveys digitised, </t>
  </si>
  <si>
    <t>No. of Land Registry sections updated.</t>
  </si>
  <si>
    <t>No. of key staff have received appropriate training in GIS</t>
  </si>
  <si>
    <t>No. of Acts amended and presented to AG's office.</t>
  </si>
  <si>
    <t>The time taken to accurately process survey and registry requests.</t>
  </si>
  <si>
    <t>The percentage of electronic data backed up and available for land administration.</t>
  </si>
  <si>
    <t>% of relevant government staff with appropriate capabilities in GIS</t>
  </si>
  <si>
    <t>No. of Acts passed into legislation.</t>
  </si>
  <si>
    <t>PROGRAMME 303: PHYSICAL PLANNING &amp; DEVELOPMENT</t>
  </si>
  <si>
    <t>To formulate policy to support and ensure the sustainable usage of the natural and the built environment</t>
  </si>
  <si>
    <t>Electricity Inspection Fees</t>
  </si>
  <si>
    <t>Planning Application Fees</t>
  </si>
  <si>
    <t>Sand Mining Fees</t>
  </si>
  <si>
    <t>GIS User Fees</t>
  </si>
  <si>
    <t>Other Fees Fines and Permits</t>
  </si>
  <si>
    <t>Agriculture Activities</t>
  </si>
  <si>
    <t>To ensure land-use planning meets best practice and local/internatonal development standards</t>
  </si>
  <si>
    <t>Create databank for key agencies of all attribute and spatial data related to Montserrat</t>
  </si>
  <si>
    <t>Adopt and use the Physical Development Plan as a tool to guide development.</t>
  </si>
  <si>
    <t>No.  of value added products obtained from GIS.</t>
  </si>
  <si>
    <t>No. of key staff receiving appropriate training in GIS.</t>
  </si>
  <si>
    <t>No. of Acts amended and presented to AG's Office.</t>
  </si>
  <si>
    <t>No.  of buildings inspected in conformance with Building Code</t>
  </si>
  <si>
    <t>% of landuse plans approved within time frame</t>
  </si>
  <si>
    <t>% of EIA's reviewed within the prescribed timeframe</t>
  </si>
  <si>
    <t>% of applications vetted within prescribed timeframe</t>
  </si>
  <si>
    <t>% of buildings in conformity with Code</t>
  </si>
  <si>
    <t>% of legisaltion/regulation approved</t>
  </si>
  <si>
    <t>PROGRAMME 304: ENVIRONMENTAL MANAGEMENT</t>
  </si>
  <si>
    <t>To optimise the conservation and use of environmental goods and services in support of national sustainable development</t>
  </si>
  <si>
    <t>Conserve and sustainably utilise biodiversity.</t>
  </si>
  <si>
    <t>Strengthen public awareness and outreach in environmental, natural resources and conservation matters using appropriate media.</t>
  </si>
  <si>
    <t>Implement, coordinate and support an environmental management service of the highest quality and efficiency across the private,</t>
  </si>
  <si>
    <t>public and civil sectors</t>
  </si>
  <si>
    <t>No of agricultural farm roads established and maintained.</t>
  </si>
  <si>
    <t>No. of key species and extent of habitats managed</t>
  </si>
  <si>
    <t>No.of bills and regulations submitted to Legal Department</t>
  </si>
  <si>
    <t>No. of awareness and promotional materials disseminated</t>
  </si>
  <si>
    <t>No. of environmental appraisals, development applications and other environmental matters on which advice is given</t>
  </si>
  <si>
    <t>Average growth in populations of key species.</t>
  </si>
  <si>
    <t>% of population aware of or participating in public education programmes.</t>
  </si>
  <si>
    <t>Level of satisfaction with advice provided</t>
  </si>
  <si>
    <t>Quantity of water produced at springs</t>
  </si>
  <si>
    <t>% of days quality of water produced at springs meets standards</t>
  </si>
  <si>
    <t>PROGRAMME 305: HOUSING POLICY &amp; SUPPORT SERVICES</t>
  </si>
  <si>
    <t> To develop and administer housing policies that support the sustainable development of Montserrat and ensure adequate and decent housing for the most vulnerable is achieved through the administration of a transparent social housing registration and allocation mechanism</t>
  </si>
  <si>
    <t>Help vulnerable households secure decent housing  through the provision of one-off housing grants.</t>
  </si>
  <si>
    <t xml:space="preserve">Adopt National Housing Bill   </t>
  </si>
  <si>
    <t>Review and develop National Housing Strategy</t>
  </si>
  <si>
    <t>Establish a user friendly and fully functional database.</t>
  </si>
  <si>
    <t>Promote Private Sector Housing Development by ensuring evidence based policies are in  place.</t>
  </si>
  <si>
    <t>No. of homes provided with access to running water , indoor toilet and shower facilities each year.</t>
  </si>
  <si>
    <t>No. of housing grants awarded</t>
  </si>
  <si>
    <t xml:space="preserve">No. of proposals/policies developed and updated. </t>
  </si>
  <si>
    <t>Reduction in the number of illegal tenancies and or squatting</t>
  </si>
  <si>
    <t>No. of houses failing the defined decent home standards.</t>
  </si>
  <si>
    <t>Average waiting time for allocation of social housing.</t>
  </si>
  <si>
    <t xml:space="preserve">No. of owner occupied dwellings as a % of housing </t>
  </si>
  <si>
    <t>PROGRAMME 306: TRADE, INVESTMENT &amp; BUREAU FOR STANDARDS &amp; QUALITY</t>
  </si>
  <si>
    <t>Actuals 2013-2014</t>
  </si>
  <si>
    <t>Approved Estimates 2014-2015</t>
  </si>
  <si>
    <t>Revised Estimates 2014-2015</t>
  </si>
  <si>
    <t>Budget Estimates 2015-2016</t>
  </si>
  <si>
    <t>Forward Estimates 2016-2017</t>
  </si>
  <si>
    <t>Forward Estimates 2017-2018</t>
  </si>
  <si>
    <t>PERSONAL EMOLUMENTS</t>
  </si>
  <si>
    <t>Total  Personal Emoluments</t>
  </si>
  <si>
    <t>Inernational Travel &amp; Subsistence</t>
  </si>
  <si>
    <t>Programme Production and Promotion</t>
  </si>
  <si>
    <t>Trade Officer</t>
  </si>
  <si>
    <t>R22-16</t>
  </si>
  <si>
    <t>Clerical Officer (Snr)</t>
  </si>
  <si>
    <t>R33-29</t>
  </si>
  <si>
    <t xml:space="preserve">KEY SRATEGIES FOR 2015/16: </t>
  </si>
  <si>
    <t>Establish policies and legislation for the regulation of quality and standards in the private sector</t>
  </si>
  <si>
    <t>Develop and implement a public education campaign for the Double Taxation Treaty</t>
  </si>
  <si>
    <t>Establish bureau operations through policies and legislation for the regulation of quality, standards and competition policy in the private sector</t>
  </si>
  <si>
    <t>Support appropriate off-shore linked tertiary options for Montserrat</t>
  </si>
  <si>
    <t>Facilitate the re-introduction of the services of a Twin Otter to service the John A Osborne Airport</t>
  </si>
  <si>
    <t>Develop and support the implementation of a formal framework for the provision of business support services to new and existing businesses on Montserrat</t>
  </si>
  <si>
    <t>Develop and implement a Private Sector Development Policy for business development and growth in targeted sectors inclusive of energy, tourism, agriculture, mining and quarrying and ICT;</t>
  </si>
  <si>
    <t>Develop the administrative framework for and implement the Small Business Act</t>
  </si>
  <si>
    <t>Promote incentives to attract Foreign Direct Investment (FDI), inclusive of Light Manufacturing</t>
  </si>
  <si>
    <t>Draft Cabinet papers, bills and draft regulations made available to the Minister</t>
  </si>
  <si>
    <t>Quality Infrastructure is in place and the bureau of operations include testing, conformity assessment, price control etc;</t>
  </si>
  <si>
    <t>Arrangements for the establishment of business support services are in hand including a system for licencing</t>
  </si>
  <si>
    <t>A regime is in place for the establishment of light manufacturing assembly type companies formally incorporated on Montserrat and generating employment in Montserrat</t>
  </si>
  <si>
    <t>The GoM publishes its market access basket and commitments for services investment online in the OECS framework and consistent with WTO practice.</t>
  </si>
  <si>
    <t>Market access and commitments improve ease of doing business;</t>
  </si>
  <si>
    <t>Competition policy eases cost of living and enhance consumer protection;</t>
  </si>
  <si>
    <t>Employment creation increases GoM revenue uptake</t>
  </si>
  <si>
    <t>Image of Montserrat enhanced in the market place thru compliance with TIEA, double taxation and other trade obligations</t>
  </si>
  <si>
    <t>TOTAL VOTE 30</t>
  </si>
  <si>
    <t>VOTE:  MINISTRY OF COMMUNICATIONS, WORKS &amp; LABOUR – SUMMARY</t>
  </si>
  <si>
    <t>Ministry Headquarters, Public Works Department, Mechanical Workshop, Airport and the Labour Office -</t>
  </si>
  <si>
    <t>An environment that fosters prudent economic management, sustained growth, a diversified economy and the genratiuon of employment Opportunties</t>
  </si>
  <si>
    <t xml:space="preserve">Enhanced human development and improved quality  of life for all people on Montserrat </t>
  </si>
  <si>
    <t>Natural and heritage resources conserved through environmentally sustainable development and appropriate strategies for diaster mitigation</t>
  </si>
  <si>
    <t xml:space="preserve">A vibrant and diverse economy that supports sustainable private sectoral economic activity and generates employment; </t>
  </si>
  <si>
    <t>Improve energy security; 1.4 Physical infrastructure and transportaiton ficilities in place to support development</t>
  </si>
  <si>
    <t>To be an excellent organization recognized as a model for the region, within a harmonious environment.</t>
  </si>
  <si>
    <t>The Ministry of Communication, Works and Labour (MCWL) is mandated to promote the goals and objectives of Government of Montserrat; by ensuring the enhancement of the quality of life for its residents through delivery of cost effective, safe, reliable and sustainable projects, programmes and quality services in the Communications, Labour, Infrastructure and Access Sectors.</t>
  </si>
  <si>
    <t>Infrastructure Services</t>
  </si>
  <si>
    <t>Plant Hire &amp; Mechanical Spares</t>
  </si>
  <si>
    <t>Airport Management &amp; Operation</t>
  </si>
  <si>
    <t>Industrial Relations &amp; Employment Services</t>
  </si>
  <si>
    <t>TOTAL REVENUE VOTE 35</t>
  </si>
  <si>
    <t>TOTAL EXPENDITURE VOTE 35</t>
  </si>
  <si>
    <t>PROGRAMME 350:  STRATEGIC MANAGEMENT &amp; ADMINSTRATION</t>
  </si>
  <si>
    <t>To provide policy, planning and administrative support to all Departments, Divisions and Units as well as oversight of agencies: MICA, MUL, Port and Access</t>
  </si>
  <si>
    <t xml:space="preserve">Motor Vehicle Licenses     </t>
  </si>
  <si>
    <t xml:space="preserve">Telecom. Licenses             </t>
  </si>
  <si>
    <t xml:space="preserve">Cable TV Licenses             </t>
  </si>
  <si>
    <t>Int'l Communication</t>
  </si>
  <si>
    <t>Royalties: Internet Domain</t>
  </si>
  <si>
    <t>Sale of Condemned Stores</t>
  </si>
  <si>
    <t>Sale of Unallocated Stores</t>
  </si>
  <si>
    <t>Minor  Works</t>
  </si>
  <si>
    <t>3508071A</t>
  </si>
  <si>
    <t>Geothermal Exploration</t>
  </si>
  <si>
    <t>3508072A</t>
  </si>
  <si>
    <t>Restructuring of PWD Workshop</t>
  </si>
  <si>
    <t>3509073A</t>
  </si>
  <si>
    <t>Access Transport Coordinator</t>
  </si>
  <si>
    <t>3509074A</t>
  </si>
  <si>
    <t>Road Refurbishing Project</t>
  </si>
  <si>
    <t>3510076A</t>
  </si>
  <si>
    <t>Support to Public Works Strategic Development</t>
  </si>
  <si>
    <t>3511077A</t>
  </si>
  <si>
    <t>Ghaut Replacement Project</t>
  </si>
  <si>
    <t>3511078A</t>
  </si>
  <si>
    <t>Aeronautical Project</t>
  </si>
  <si>
    <t>3515079A</t>
  </si>
  <si>
    <t>Energy</t>
  </si>
  <si>
    <t>3515080A</t>
  </si>
  <si>
    <t>Ferry Terminal Upgrade</t>
  </si>
  <si>
    <t xml:space="preserve">Implement policy decisions taken by Cabinet.                                                             </t>
  </si>
  <si>
    <t xml:space="preserve">Administer the Road &amp; Traffic Act. </t>
  </si>
  <si>
    <t xml:space="preserve">Put in place legislative, regulatory and institutional framework for rewable energy and more specifically geothermal energy. </t>
  </si>
  <si>
    <t>No. of policies submitted for approval</t>
  </si>
  <si>
    <t>No. of invoices processed</t>
  </si>
  <si>
    <t>No. of vehicles licences and registration issued</t>
  </si>
  <si>
    <t>No. of reports submitted</t>
  </si>
  <si>
    <t xml:space="preserve">No. of procedure manuals developed </t>
  </si>
  <si>
    <t>% of recommendations implemented</t>
  </si>
  <si>
    <t>Level of satisfaction of Ministers/Cabinet  with policy advice provided</t>
  </si>
  <si>
    <t>Level of satisfaction of agency staff  with support services provided</t>
  </si>
  <si>
    <t>Average time to process invoice</t>
  </si>
  <si>
    <t>PROGRAMME 351: INFRASTRUCTURE SERVICES</t>
  </si>
  <si>
    <t>To design, build and maintain Montserrat's public infrastructure</t>
  </si>
  <si>
    <t>Hot Mix Plant Operation</t>
  </si>
  <si>
    <t xml:space="preserve">Pursue financing for Indfrastructure development plan.     </t>
  </si>
  <si>
    <t xml:space="preserve">Implement building maintenance programme. </t>
  </si>
  <si>
    <t>Implement road construction and maintenance project and programmes.</t>
  </si>
  <si>
    <t xml:space="preserve">Pursue development of renewable energy resources. </t>
  </si>
  <si>
    <t>Length of roads rehabilitated</t>
  </si>
  <si>
    <t>Length of roads constructed</t>
  </si>
  <si>
    <t>No. of public buildings maintained</t>
  </si>
  <si>
    <t>No. of buildings constructed</t>
  </si>
  <si>
    <t>No. of projects managed</t>
  </si>
  <si>
    <t>% of projects completed within time and budget</t>
  </si>
  <si>
    <t>% of maintained roads meeting standards by category</t>
  </si>
  <si>
    <t>PROGRAMME 352: PLANT HIRE &amp; MECHANICAL SPARES</t>
  </si>
  <si>
    <t xml:space="preserve">To provide plant hire and mechanical services to the public and private </t>
  </si>
  <si>
    <t>PWD Laboratory</t>
  </si>
  <si>
    <t>Mechanical Spares</t>
  </si>
  <si>
    <t>Plant &amp; Workshop</t>
  </si>
  <si>
    <t>Oper of Plant &amp; Workshop</t>
  </si>
  <si>
    <t>Develop the workshop into a business unit</t>
  </si>
  <si>
    <t>Operationalize systems and plans for a more cost effective and efficient operation of the PWD workshop</t>
  </si>
  <si>
    <t>No. of vehicles maintained</t>
  </si>
  <si>
    <t>No. of plant and equipment hired to the public and private sectors</t>
  </si>
  <si>
    <t>Average number of hours of service per hire</t>
  </si>
  <si>
    <t>% of days the plant is on hire</t>
  </si>
  <si>
    <t>Frequency of maintenance</t>
  </si>
  <si>
    <t>Average turn around time on maintenance</t>
  </si>
  <si>
    <t>% of costs recovered through hire charges</t>
  </si>
  <si>
    <t>PROGRAMME 353: AIRPORT MANAGEMENT &amp; OPERATION</t>
  </si>
  <si>
    <t>To ensure safe, reliable and affordable air access</t>
  </si>
  <si>
    <t>Aircraft Landing Charges</t>
  </si>
  <si>
    <t>Airport Security Charge</t>
  </si>
  <si>
    <t>Scenic Flights</t>
  </si>
  <si>
    <t>Concessions Rental- Airport</t>
  </si>
  <si>
    <t>Navigational Charges</t>
  </si>
  <si>
    <t xml:space="preserve">Install security equipment at Airport.  </t>
  </si>
  <si>
    <t>Review and update Airport Manuals.</t>
  </si>
  <si>
    <t xml:space="preserve">Engage in conduct of of airport audits.   </t>
  </si>
  <si>
    <t>No. of flights</t>
  </si>
  <si>
    <t>No. of passenger movements</t>
  </si>
  <si>
    <t>Average delay in departure/landing</t>
  </si>
  <si>
    <t xml:space="preserve">No. of days airport is not operational </t>
  </si>
  <si>
    <t>PROGRAMME 355: INDUSTRIAL RELATIONS &amp; EMPLOYMENT SERVICES</t>
  </si>
  <si>
    <t xml:space="preserve">To promote a safe, fair and harmonious working environment </t>
  </si>
  <si>
    <t xml:space="preserve">Work Permit Fees                </t>
  </si>
  <si>
    <t xml:space="preserve">Printing &amp; Binding </t>
  </si>
  <si>
    <t xml:space="preserve">Sundry Expenses </t>
  </si>
  <si>
    <t>Modern and equitable labour laws, policies and practices in place</t>
  </si>
  <si>
    <t>No. of cases reported to the Department</t>
  </si>
  <si>
    <t>No. of workplaces inspections</t>
  </si>
  <si>
    <t>No. of workplaces with HIV/AIDS awareness</t>
  </si>
  <si>
    <t>% of cases settled</t>
  </si>
  <si>
    <t>% of workplace accidents</t>
  </si>
  <si>
    <t>% of workplaces with HIV/AIDS policy in place</t>
  </si>
  <si>
    <t>% of compliance with Work Permit Regulations</t>
  </si>
  <si>
    <t>TOTAL VOTE 35</t>
  </si>
  <si>
    <t>VOTE:  MINISTRY OF EDUCATION, YOUTH AFFAIRS &amp; SPORTS – SUMMARY</t>
  </si>
  <si>
    <t>Office the Minister, Education, and Library, Community Development, Youth Affairs and Sports -</t>
  </si>
  <si>
    <t>Enhanced human development and improved quality of life for all people on Montserrat.</t>
  </si>
  <si>
    <t>Natural and heritage resources conserved through environmentally sustainable development and appropriate strategies for disaster mitigation</t>
  </si>
  <si>
    <t>An education system that effectively supports social and economic development, creating citizens who are globally competitive</t>
  </si>
  <si>
    <t>Effective social protection to enhance the well-being of the vulnerable population</t>
  </si>
  <si>
    <t>The primary stimulus engendering the ideal Montserratian citizen through the provision of holistic educational services.</t>
  </si>
  <si>
    <t>To make quality, appropriate, and inclusive provision for the intellectual, creative, social, physical and emotional development of the citizens of Montserrat to reach their true potential.</t>
  </si>
  <si>
    <t>Primary Education</t>
  </si>
  <si>
    <t>Secondary Education</t>
  </si>
  <si>
    <t>Library &amp; Information Services</t>
  </si>
  <si>
    <t>Early Childhood Education</t>
  </si>
  <si>
    <t>Youth Affairs &amp; Sports</t>
  </si>
  <si>
    <t>TOTAL REVENUE VOTE 40</t>
  </si>
  <si>
    <t>TOTAL EXPENDITURE VOTE 40</t>
  </si>
  <si>
    <t>PROGRAMME 400:  STRATEGIC MANAGEMENT &amp; ADMINSTRATION</t>
  </si>
  <si>
    <t xml:space="preserve">To provide strategic direction and portfolio management services in support of education policy and programmes implementation </t>
  </si>
  <si>
    <t xml:space="preserve">Student Permit Fees              </t>
  </si>
  <si>
    <t xml:space="preserve">Universities &amp; Colleges     </t>
  </si>
  <si>
    <t>Miscellaneous Rents, Interest, Dividends</t>
  </si>
  <si>
    <t xml:space="preserve">Nursery School Receipts  </t>
  </si>
  <si>
    <t>School Bus Repayments</t>
  </si>
  <si>
    <t xml:space="preserve">School Bus Receipts          </t>
  </si>
  <si>
    <t xml:space="preserve">School Feeding                    </t>
  </si>
  <si>
    <t>Library</t>
  </si>
  <si>
    <t>4008032A</t>
  </si>
  <si>
    <t>Education Infrastructure</t>
  </si>
  <si>
    <t>Explore alternative service provision for transportation, school meals and maintenance services</t>
  </si>
  <si>
    <t>Facilitate access to accreditation through viable examination bodies</t>
  </si>
  <si>
    <t>Embed performance monitoring and evaluation system at the organisational and individual levels</t>
  </si>
  <si>
    <t>Review and rationalize GoM’s contribution to support students pursuing post-secondary/tertiary education</t>
  </si>
  <si>
    <t xml:space="preserve">Strengthen case for improved resourcing of education, to support requirements relating to teacher professional development, </t>
  </si>
  <si>
    <t>No. of policy papers prepared</t>
  </si>
  <si>
    <t>No. of students transported</t>
  </si>
  <si>
    <t>No. of meals prepared and served</t>
  </si>
  <si>
    <t>No. of external examination sessions offered</t>
  </si>
  <si>
    <t>No. of candidate documents issued</t>
  </si>
  <si>
    <t>No of students accessing post-secondary education</t>
  </si>
  <si>
    <t>No. of policy recommendations implemented</t>
  </si>
  <si>
    <t>% of school trips arriving on schedule</t>
  </si>
  <si>
    <t>% of students participating in school meals by sector</t>
  </si>
  <si>
    <t>% of students &amp; private candidates access CAPE, CSEC, CCSLC, and Cambridge examinations</t>
  </si>
  <si>
    <t>No. of subjects offered to candidates</t>
  </si>
  <si>
    <t>Completion rate of MCC students by programme classification</t>
  </si>
  <si>
    <t>Proportion of population pursuing higher education</t>
  </si>
  <si>
    <t>PROGRAMME 401: PRIAMRY EDUCATION</t>
  </si>
  <si>
    <t>To provide holistic education in a manner that meets the learning needs of the  child, so as to provide a solid foundation for secondary education</t>
  </si>
  <si>
    <t>Prepare school improvement plans for each school</t>
  </si>
  <si>
    <t>Set targets for teachers with reference to core elements in EDP and SIP</t>
  </si>
  <si>
    <t>Arrange professional development sessions in Science and ICT for teachers to improve their practice</t>
  </si>
  <si>
    <t>No of students enrolled</t>
  </si>
  <si>
    <t>No of student' beneficiaries in government-assisted private schools</t>
  </si>
  <si>
    <t>No of school days per academic year</t>
  </si>
  <si>
    <t>No of hours of instructional time per core area per week</t>
  </si>
  <si>
    <t>No. of contact time for PSME per week</t>
  </si>
  <si>
    <t>% of students achieving targets in Grades 3 &amp; 5 Assessments</t>
  </si>
  <si>
    <t>% of students attaining agreed learning targets in core subject areas</t>
  </si>
  <si>
    <t>PROGRAMME 402: SECONDARY EDUCATION</t>
  </si>
  <si>
    <t>To provide students ages 11 to under 17 with the knowledge, skills and attitudes, to gain access to continued education and/or work</t>
  </si>
  <si>
    <t>Grants and Contribution</t>
  </si>
  <si>
    <t>To improve teaching quality through professional development and lesson observations</t>
  </si>
  <si>
    <t>To review and adjust lower school curriculum in core subject areas, Physical Education and Dance</t>
  </si>
  <si>
    <t>To develop and implement a comprehensive behaviour management strategy</t>
  </si>
  <si>
    <t>To provide learning and nurturing support to groups of students</t>
  </si>
  <si>
    <t>To seek parental involvement in student performance and school activities</t>
  </si>
  <si>
    <t>No. of students enrolled</t>
  </si>
  <si>
    <t>No. of school days per year</t>
  </si>
  <si>
    <t>No. of subjects offered</t>
  </si>
  <si>
    <t>No. of students receiving learning support</t>
  </si>
  <si>
    <t>No of training sessions conducted for teachers</t>
  </si>
  <si>
    <t>% of eligible students accessing compulosry secondary education</t>
  </si>
  <si>
    <t>Average annual attendance rate by gender</t>
  </si>
  <si>
    <t>% of students with passes in 5 CSEC's or equivalent, including Math &amp; English</t>
  </si>
  <si>
    <t>% of students successful in Math &amp; English at CCSLC</t>
  </si>
  <si>
    <t>No. of students in LEAP1 improved in learning &amp; behaviour</t>
  </si>
  <si>
    <t xml:space="preserve">% of primary and secondary teachers trained in psychology for the teacher, behaviour  and classroom management   </t>
  </si>
  <si>
    <t>PROGRAMME 403: LIBRARY &amp; INFORMATION SERVICES</t>
  </si>
  <si>
    <t>To provide library and information services to people of all ages, encouraging lifelong learning, in addition to preserving and promoting national identity</t>
  </si>
  <si>
    <t>Advance lifelong learning by implementing Adult Reading &amp; Computer Literacy Programmes</t>
  </si>
  <si>
    <t>Improve outreach services to the schools through the acquisition of a book mobile</t>
  </si>
  <si>
    <t>Establish an electonic database to the library to aid tertiary students conducting research</t>
  </si>
  <si>
    <t>Embark on preservation/digitizing initiative of the Montserrat Collection, along with improving access via electronic means</t>
  </si>
  <si>
    <t>No. of persons enrolled in literacy programmes</t>
  </si>
  <si>
    <t>No. of students enrolled in book mobile service</t>
  </si>
  <si>
    <t>No, of journals in the Collection</t>
  </si>
  <si>
    <t>No, of books/articles maintained in the collection</t>
  </si>
  <si>
    <t>No. of materials circulated</t>
  </si>
  <si>
    <t>% completion rate of literacy programmes</t>
  </si>
  <si>
    <t>% increase in book mobile usage</t>
  </si>
  <si>
    <t>No. of persons accessing electronic journals</t>
  </si>
  <si>
    <t>% of population who are library patrons</t>
  </si>
  <si>
    <t>PROGRAMME 404: EARLY CHILDHOOD EDUCATION</t>
  </si>
  <si>
    <t xml:space="preserve">To provide access to developmentally appropriate early childhood care and education to pre-primary aged children </t>
  </si>
  <si>
    <t>Train practitioners to provide appropriate early stimulation and readiness skills</t>
  </si>
  <si>
    <t>Observe and monitor early stimulation techniques</t>
  </si>
  <si>
    <t>Conduct public awareness programmes on Early Childhood Education Policy and Standards</t>
  </si>
  <si>
    <t>No. of children enrolled by category</t>
  </si>
  <si>
    <t>Average number of days provided per enrolled child</t>
  </si>
  <si>
    <t>% of children requesting access to early childhood services, who gain access</t>
  </si>
  <si>
    <t>% of  children achieving pre-primary readiness skills</t>
  </si>
  <si>
    <t>PROGRAMME 406: YOUTH AFFAIRS &amp; SPORTS</t>
  </si>
  <si>
    <t>To encourage and support the overall health and economic well being of all persons with emphasis on young people so that they can live healthy and successful lives and contribute to national development</t>
  </si>
  <si>
    <t>Annual Summer Workshop Receipts</t>
  </si>
  <si>
    <t xml:space="preserve">220  </t>
  </si>
  <si>
    <t xml:space="preserve">Local Travel                       </t>
  </si>
  <si>
    <t xml:space="preserve">222  </t>
  </si>
  <si>
    <t xml:space="preserve">International Travel &amp; Subsistence </t>
  </si>
  <si>
    <t xml:space="preserve">224  </t>
  </si>
  <si>
    <t xml:space="preserve">Utilities                          </t>
  </si>
  <si>
    <t xml:space="preserve">226  </t>
  </si>
  <si>
    <t xml:space="preserve">Communication Expenses             </t>
  </si>
  <si>
    <t xml:space="preserve">228  </t>
  </si>
  <si>
    <t xml:space="preserve">Supplies &amp; Materials               </t>
  </si>
  <si>
    <t xml:space="preserve">229  </t>
  </si>
  <si>
    <t xml:space="preserve">Furniture Equipment and Resources  </t>
  </si>
  <si>
    <t xml:space="preserve">232  </t>
  </si>
  <si>
    <t xml:space="preserve">Maintenance Services               </t>
  </si>
  <si>
    <t xml:space="preserve">234  </t>
  </si>
  <si>
    <t xml:space="preserve">Rental of Assets                   </t>
  </si>
  <si>
    <t xml:space="preserve">246  </t>
  </si>
  <si>
    <t xml:space="preserve">Printing &amp; Binding                 </t>
  </si>
  <si>
    <t xml:space="preserve">260  </t>
  </si>
  <si>
    <t xml:space="preserve">Grants &amp; Contributions             </t>
  </si>
  <si>
    <t xml:space="preserve">261  </t>
  </si>
  <si>
    <t xml:space="preserve">Subventions                        </t>
  </si>
  <si>
    <t xml:space="preserve">262  </t>
  </si>
  <si>
    <t xml:space="preserve">Fees                     </t>
  </si>
  <si>
    <t xml:space="preserve">275  </t>
  </si>
  <si>
    <t xml:space="preserve">Sundry Expenses                    </t>
  </si>
  <si>
    <t xml:space="preserve">280  </t>
  </si>
  <si>
    <t xml:space="preserve">Programme Production &amp; Promotion   </t>
  </si>
  <si>
    <t>Youth Development Activities</t>
  </si>
  <si>
    <t>Provide support to supporting bodies to encourage sporting activities</t>
  </si>
  <si>
    <t>Support develop and maintain  sporting facilities</t>
  </si>
  <si>
    <t>No. of young persons who have been trained</t>
  </si>
  <si>
    <t>No. of young persons who have been trained for gainful employment</t>
  </si>
  <si>
    <t>No. of young people engaged in school based sporting activties</t>
  </si>
  <si>
    <t>No. of non-school competitions held</t>
  </si>
  <si>
    <t>No. of females involved in sports</t>
  </si>
  <si>
    <t>No. of young people who remain out of the court/judicial system</t>
  </si>
  <si>
    <t>No. of young people who contributed to national and personal development thr enough youth and ccommunity involvement</t>
  </si>
  <si>
    <t>No. of healthy children</t>
  </si>
  <si>
    <t>No. of persons classified as not overweight</t>
  </si>
  <si>
    <t>TOTAL VOTE 40</t>
  </si>
  <si>
    <t>VOTE:  MINISTRY OF HEALTH &amp; SOCIAL SERVICES – SUMMARY</t>
  </si>
  <si>
    <t>Permanent Secretary MHSS</t>
  </si>
  <si>
    <t>Enhanced human development and improved quality of life for all the people on Montserrat</t>
  </si>
  <si>
    <t>An enviroment that fosters prudent economic management, sustained growth, a diversified economy and the generation of employment</t>
  </si>
  <si>
    <t>A Healthy population with full access to required healthcare</t>
  </si>
  <si>
    <t>Effective Social protection to enhance the well-being of the vulnerable population</t>
  </si>
  <si>
    <t>A health provider that manages a national health system that enhances personal responsibility for self-care and the quality of life of people living on Montserrat.</t>
  </si>
  <si>
    <t>To promote health and well-being by empowering individuals as well as communities and assuring access to quality preventative, curative and rehabilitative health care services.</t>
  </si>
  <si>
    <t>Priamry Healthcare</t>
  </si>
  <si>
    <t>Secondary Healthcare</t>
  </si>
  <si>
    <t>Social Services</t>
  </si>
  <si>
    <t>Environmental Health Services</t>
  </si>
  <si>
    <t>TOTAL REVENUE VOTE 45</t>
  </si>
  <si>
    <t>TOTAL EXPENDITURE VOTE 45</t>
  </si>
  <si>
    <t>PROGRAMME 450:  STRATEGIC MANAGEMENT &amp; ADMINSTRATION</t>
  </si>
  <si>
    <t>To provide strategic policy direction, financial management and administrative services to support the efficient and effective operation of the Ministry Programs and Services</t>
  </si>
  <si>
    <t xml:space="preserve">Cemetery Dues </t>
  </si>
  <si>
    <t xml:space="preserve">Hospital Receipts                </t>
  </si>
  <si>
    <t>Health Promotion</t>
  </si>
  <si>
    <t>4502036A</t>
  </si>
  <si>
    <t xml:space="preserve">DFID </t>
  </si>
  <si>
    <t xml:space="preserve">Housing for the mentally challenged </t>
  </si>
  <si>
    <t>Research, write and develop policy documents to Cabinet based on important activities taking place within the Ministry &amp; the wider Environment</t>
  </si>
  <si>
    <t>Manage the training &amp; development process of staff to improve service delivery &amp; retention.</t>
  </si>
  <si>
    <t>Implement strategies to effectively monitor the delegated program of Secondary &amp;  Primary care.</t>
  </si>
  <si>
    <t>%  of policy submission/papers/breifing prepared</t>
  </si>
  <si>
    <t>% of professional training initiatives researched and accessed by Health Professionals</t>
  </si>
  <si>
    <t>% of invoices</t>
  </si>
  <si>
    <t>Financial monitoring systems implemented</t>
  </si>
  <si>
    <t>Level of satisfaction of Ministers/Cabinet with policy advice provided</t>
  </si>
  <si>
    <t>% of Health Professionals receive training and return to Establishment</t>
  </si>
  <si>
    <t xml:space="preserve">Average time to process invoices, </t>
  </si>
  <si>
    <t>% variation between ………………. And budget</t>
  </si>
  <si>
    <t>PROGRAMME 451: PRIMARY HEALTHCARE</t>
  </si>
  <si>
    <t>To improve health outcomes from equal access and utilisation of an increasing range of quality primary health services</t>
  </si>
  <si>
    <t xml:space="preserve">Confirm prevalence of chronic disease;  Improve care by implementation of management protocols; </t>
  </si>
  <si>
    <t xml:space="preserve">Monitor improvements through output indicators. </t>
  </si>
  <si>
    <t>No. of plans developed for management of public health threats</t>
  </si>
  <si>
    <t>No. of patient consultations</t>
  </si>
  <si>
    <t>No. of patient treated</t>
  </si>
  <si>
    <t>No. of patient referred for screening for NCDs</t>
  </si>
  <si>
    <t>No. of public health campaigns</t>
  </si>
  <si>
    <t>% of children receiving annual dental check-ups</t>
  </si>
  <si>
    <t>Timely appropriate response to emerging public health threats</t>
  </si>
  <si>
    <t>% increase in patients with NCDs</t>
  </si>
  <si>
    <t>% registered diabetics with HBA1&lt;7.5</t>
  </si>
  <si>
    <t>% of registered hypertensive with BP&lt;140/90</t>
  </si>
  <si>
    <t>% of patients provided lifestyle advice</t>
  </si>
  <si>
    <t>% registered diabetics-hypertensive clients with BP&lt;138/80</t>
  </si>
  <si>
    <t>Incidence of vacine preventative diseases</t>
  </si>
  <si>
    <t>PROGRAMME 452: SECONDARY HEALTHCARE</t>
  </si>
  <si>
    <t>To provide timely, affordable and accessible defined secondary health care services</t>
  </si>
  <si>
    <t>PROGRAMME454: SOCIAL SERVICES</t>
  </si>
  <si>
    <t xml:space="preserve">To provide services to improve the wellbeing of vulnerable persons and the general population.  </t>
  </si>
  <si>
    <t>Reimbursments</t>
  </si>
  <si>
    <t>PROGRAMME 455: ENVIROMNETAL HEALTH SERVICES</t>
  </si>
  <si>
    <t>To provide a healthy sustainable environment, underpined by multi stakeholder particiaption.</t>
  </si>
  <si>
    <t>Primary Healthcare</t>
  </si>
  <si>
    <t>TOTAL VOTE 45</t>
  </si>
  <si>
    <t>SALARY SCALES</t>
  </si>
  <si>
    <t xml:space="preserve">2013/14 Scale </t>
  </si>
  <si>
    <t xml:space="preserve">2012/13 Scale </t>
  </si>
  <si>
    <t>R-Point</t>
  </si>
  <si>
    <t xml:space="preserve">Annual  </t>
  </si>
  <si>
    <t xml:space="preserve">Monthly  </t>
  </si>
  <si>
    <t>Increase</t>
  </si>
  <si>
    <t>Annual</t>
  </si>
  <si>
    <t>Monthly</t>
  </si>
  <si>
    <t>R1</t>
  </si>
  <si>
    <t>R2</t>
  </si>
  <si>
    <t>R3</t>
  </si>
  <si>
    <t>R4</t>
  </si>
  <si>
    <t>R5</t>
  </si>
  <si>
    <t>R6</t>
  </si>
  <si>
    <t>R7</t>
  </si>
  <si>
    <t>R8</t>
  </si>
  <si>
    <t>x</t>
  </si>
  <si>
    <t xml:space="preserve">XX  </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</si>
  <si>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</si>
  <si>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</si>
  <si>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</si>
  <si>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</si>
  <si>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</si>
  <si>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</si>
  <si>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</si>
  <si>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</si>
  <si>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</si>
  <si>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</si>
  <si>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</si>
  <si>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</si>
  <si>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</si>
  <si>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</si>
  <si>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</si>
  <si>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</si>
  <si>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</si>
  <si>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</si>
  <si>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</si>
  <si>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</si>
  <si>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</si>
  <si>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</si>
  <si>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</si>
  <si>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</si>
  <si>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</si>
  <si>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</si>
  <si>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</si>
  <si>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</si>
  <si>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</si>
  <si>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</si>
  <si>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</si>
  <si>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</si>
  <si>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</si>
  <si>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</si>
  <si>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</si>
  <si>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</si>
  <si>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</si>
  <si>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</si>
  <si>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</si>
  <si>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</si>
  <si>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</si>
  <si>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</si>
  <si>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</si>
  <si>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For use in calculating payment for working extra time.</t>
  </si>
  <si>
    <t xml:space="preserve">      Scale</t>
  </si>
  <si>
    <t xml:space="preserve">         Monthly Salary</t>
  </si>
  <si>
    <t>Ordinary</t>
  </si>
  <si>
    <t>O/time</t>
  </si>
  <si>
    <t>D/time</t>
  </si>
  <si>
    <t>R51 - R46</t>
  </si>
  <si>
    <t>-</t>
  </si>
  <si>
    <t>R45 - R42</t>
  </si>
  <si>
    <t>R41 - R38</t>
  </si>
  <si>
    <t>R37 - R34</t>
  </si>
  <si>
    <t>R33 - R30</t>
  </si>
  <si>
    <t>R29 - R26</t>
  </si>
  <si>
    <t>R25 - R22</t>
  </si>
  <si>
    <t>R21 - R18</t>
  </si>
  <si>
    <t>R17 - R14</t>
  </si>
  <si>
    <t>R25 - R25</t>
  </si>
  <si>
    <t>SCALE to be Implemented</t>
  </si>
  <si>
    <t>For 2011/2012 Est</t>
  </si>
  <si>
    <t>Apr R1</t>
  </si>
  <si>
    <t>Apr R10</t>
  </si>
  <si>
    <t>Apr R11</t>
  </si>
  <si>
    <t>Apr R12</t>
  </si>
  <si>
    <t>Apr R13</t>
  </si>
  <si>
    <t>Apr R14</t>
  </si>
  <si>
    <t>Apr R15</t>
  </si>
  <si>
    <t>Apr R16</t>
  </si>
  <si>
    <t>Apr R17</t>
  </si>
  <si>
    <t>Apr R18</t>
  </si>
  <si>
    <t>Apr R19</t>
  </si>
  <si>
    <t>Apr R2</t>
  </si>
  <si>
    <t>Apr R20</t>
  </si>
  <si>
    <t>Apr R21</t>
  </si>
  <si>
    <t>Apr R22</t>
  </si>
  <si>
    <t>Apr R23</t>
  </si>
  <si>
    <t>Apr R24</t>
  </si>
  <si>
    <t>Apr R25</t>
  </si>
  <si>
    <t>Apr R26</t>
  </si>
  <si>
    <t>Apr R27</t>
  </si>
  <si>
    <t>Apr R28</t>
  </si>
  <si>
    <t>Apr R29</t>
  </si>
  <si>
    <t>Apr R3</t>
  </si>
  <si>
    <t>Apr R30</t>
  </si>
  <si>
    <t>Apr R31</t>
  </si>
  <si>
    <t>Apr R32</t>
  </si>
  <si>
    <t>Apr R33</t>
  </si>
  <si>
    <t>Apr R34</t>
  </si>
  <si>
    <t>Apr R35</t>
  </si>
  <si>
    <t>Apr R36</t>
  </si>
  <si>
    <t>Apr R37</t>
  </si>
  <si>
    <t>Apr R38</t>
  </si>
  <si>
    <t>Apr R39</t>
  </si>
  <si>
    <t>Apr R4</t>
  </si>
  <si>
    <t>Apr R40</t>
  </si>
  <si>
    <t>Apr R41</t>
  </si>
  <si>
    <t>Apr R42</t>
  </si>
  <si>
    <t>Apr R43</t>
  </si>
  <si>
    <t>Apr R44</t>
  </si>
  <si>
    <t>Apr R45</t>
  </si>
  <si>
    <t>Apr R46</t>
  </si>
  <si>
    <t>Apr R47</t>
  </si>
  <si>
    <t>Apr R48</t>
  </si>
  <si>
    <t>Apr R49</t>
  </si>
  <si>
    <t>Apr R5</t>
  </si>
  <si>
    <t>Apr R50</t>
  </si>
  <si>
    <t>Apr R51</t>
  </si>
  <si>
    <t>Apr R6</t>
  </si>
  <si>
    <t>Apr R7</t>
  </si>
  <si>
    <t>Apr R8</t>
  </si>
  <si>
    <t>Apr R9</t>
  </si>
  <si>
    <t>CM</t>
  </si>
  <si>
    <t>Fix R1</t>
  </si>
  <si>
    <t>Fix R10</t>
  </si>
  <si>
    <t>Fix R11</t>
  </si>
  <si>
    <t>Fix R12</t>
  </si>
  <si>
    <t>Fix R13</t>
  </si>
  <si>
    <t>Fix R14</t>
  </si>
  <si>
    <t>Fix R15</t>
  </si>
  <si>
    <t>Fix R16</t>
  </si>
  <si>
    <t>Fix R17</t>
  </si>
  <si>
    <t>Fix R18</t>
  </si>
  <si>
    <t>Fix R19</t>
  </si>
  <si>
    <t>Fix R2</t>
  </si>
  <si>
    <t>Fix R20</t>
  </si>
  <si>
    <t>Fix R21</t>
  </si>
  <si>
    <t>Fix R22</t>
  </si>
  <si>
    <t>Fix R23</t>
  </si>
  <si>
    <t>Fix R24</t>
  </si>
  <si>
    <t>Fix R25</t>
  </si>
  <si>
    <t>Fix R26</t>
  </si>
  <si>
    <t>Fix R27</t>
  </si>
  <si>
    <t>Fix R28</t>
  </si>
  <si>
    <t>Fix R29</t>
  </si>
  <si>
    <t>Fix R3</t>
  </si>
  <si>
    <t>Fix R30</t>
  </si>
  <si>
    <t>Fix R31</t>
  </si>
  <si>
    <t>Fix R32</t>
  </si>
  <si>
    <t>Fix R33</t>
  </si>
  <si>
    <t>Fix R34</t>
  </si>
  <si>
    <t>Fix R35</t>
  </si>
  <si>
    <t>Fix R36</t>
  </si>
  <si>
    <t>Fix R37</t>
  </si>
  <si>
    <t>Fix R38</t>
  </si>
  <si>
    <t>Fix R39</t>
  </si>
  <si>
    <t>Fix R4</t>
  </si>
  <si>
    <t>Fix R40</t>
  </si>
  <si>
    <t>Fix R41</t>
  </si>
  <si>
    <t>Fix R42</t>
  </si>
  <si>
    <t>Fix R43</t>
  </si>
  <si>
    <t>Fix R44</t>
  </si>
  <si>
    <t>Fix R45</t>
  </si>
  <si>
    <t>Fix R46</t>
  </si>
  <si>
    <t>Fix R47</t>
  </si>
  <si>
    <t>Fix R48</t>
  </si>
  <si>
    <t>Fix R49</t>
  </si>
  <si>
    <t>Fix R5</t>
  </si>
  <si>
    <t>Fix R50</t>
  </si>
  <si>
    <t>Fix R51</t>
  </si>
  <si>
    <t>Fix R6</t>
  </si>
  <si>
    <t>Fix R7</t>
  </si>
  <si>
    <t>Fix R8</t>
  </si>
  <si>
    <t>Fix R9</t>
  </si>
  <si>
    <t>Jan R10</t>
  </si>
  <si>
    <t>Jan R11</t>
  </si>
  <si>
    <t>Jan R12</t>
  </si>
  <si>
    <t>Jan R13</t>
  </si>
  <si>
    <t>Jan R14</t>
  </si>
  <si>
    <t>Jan R15</t>
  </si>
  <si>
    <t>Jan R16</t>
  </si>
  <si>
    <t>Jan R17</t>
  </si>
  <si>
    <t>Jan R18</t>
  </si>
  <si>
    <t>Jan R19</t>
  </si>
  <si>
    <t>Jan R2</t>
  </si>
  <si>
    <t>Jan R20</t>
  </si>
  <si>
    <t>Jan R21</t>
  </si>
  <si>
    <t>Jan R22</t>
  </si>
  <si>
    <t>Jan R23</t>
  </si>
  <si>
    <t>Jan R24</t>
  </si>
  <si>
    <t>Jan R25</t>
  </si>
  <si>
    <t>Jan R26</t>
  </si>
  <si>
    <t>Jan R27</t>
  </si>
  <si>
    <t>Jan R28</t>
  </si>
  <si>
    <t>Jan R29</t>
  </si>
  <si>
    <t>Jan R3</t>
  </si>
  <si>
    <t>Jan R30</t>
  </si>
  <si>
    <t>Jan R31</t>
  </si>
  <si>
    <t>Jan R32</t>
  </si>
  <si>
    <t>Jan R33</t>
  </si>
  <si>
    <t>Jan R34</t>
  </si>
  <si>
    <t>Jan R35</t>
  </si>
  <si>
    <t>Jan R36</t>
  </si>
  <si>
    <t>Jan R37</t>
  </si>
  <si>
    <t>Jan R38</t>
  </si>
  <si>
    <t>Jan R39</t>
  </si>
  <si>
    <t>Jan R4</t>
  </si>
  <si>
    <t>Jan R40</t>
  </si>
  <si>
    <t>Jan R41</t>
  </si>
  <si>
    <t>Jan R42</t>
  </si>
  <si>
    <t>Jan R43</t>
  </si>
  <si>
    <t>Jan R44</t>
  </si>
  <si>
    <t>Jan R45</t>
  </si>
  <si>
    <t>Jan R46</t>
  </si>
  <si>
    <t>Jan R47</t>
  </si>
  <si>
    <t>Jan R48</t>
  </si>
  <si>
    <t>Jan R49</t>
  </si>
  <si>
    <t>Jan R5</t>
  </si>
  <si>
    <t>Jan R50</t>
  </si>
  <si>
    <t>Jan R51</t>
  </si>
  <si>
    <t>Jan R6</t>
  </si>
  <si>
    <t>Jan R7</t>
  </si>
  <si>
    <t>Jan R8</t>
  </si>
  <si>
    <t>Jan R9</t>
  </si>
  <si>
    <t>Jul R10</t>
  </si>
  <si>
    <t>Jul R11</t>
  </si>
  <si>
    <t>Jul R12</t>
  </si>
  <si>
    <t>Jul R13</t>
  </si>
  <si>
    <t>Jul R14</t>
  </si>
  <si>
    <t>Jul R15</t>
  </si>
  <si>
    <t>Jul R16</t>
  </si>
  <si>
    <t>Jul R17</t>
  </si>
  <si>
    <t>Jul R18</t>
  </si>
  <si>
    <t>Jul R19</t>
  </si>
  <si>
    <t>Jul R2</t>
  </si>
  <si>
    <t>Jul R20</t>
  </si>
  <si>
    <t>Jul R21</t>
  </si>
  <si>
    <t>Jul R22</t>
  </si>
  <si>
    <t>Jul R23</t>
  </si>
  <si>
    <t>Jul R24</t>
  </si>
  <si>
    <t>Jul R25</t>
  </si>
  <si>
    <t>Jul R26</t>
  </si>
  <si>
    <t>Jul R27</t>
  </si>
  <si>
    <t>Jul R28</t>
  </si>
  <si>
    <t>Jul R29</t>
  </si>
  <si>
    <t>Jul R3</t>
  </si>
  <si>
    <t>Jul R30</t>
  </si>
  <si>
    <t>Jul R31</t>
  </si>
  <si>
    <t>Jul R32</t>
  </si>
  <si>
    <t>Jul R33</t>
  </si>
  <si>
    <t>Jul R34</t>
  </si>
  <si>
    <t>Jul R35</t>
  </si>
  <si>
    <t>Jul R36</t>
  </si>
  <si>
    <t>Jul R37</t>
  </si>
  <si>
    <t>Jul R38</t>
  </si>
  <si>
    <t>Jul R39</t>
  </si>
  <si>
    <t>Jul R4</t>
  </si>
  <si>
    <t>Jul R40</t>
  </si>
  <si>
    <t>Jul R41</t>
  </si>
  <si>
    <t>Jul R42</t>
  </si>
  <si>
    <t>Jul R43</t>
  </si>
  <si>
    <t>Jul R44</t>
  </si>
  <si>
    <t>Jul R45</t>
  </si>
  <si>
    <t>Jul R46</t>
  </si>
  <si>
    <t>Jul R47</t>
  </si>
  <si>
    <t>Jul R48</t>
  </si>
  <si>
    <t>Jul R49</t>
  </si>
  <si>
    <t>Jul R5</t>
  </si>
  <si>
    <t>Jul R50</t>
  </si>
  <si>
    <t>Jul R51</t>
  </si>
  <si>
    <t>Jul R6</t>
  </si>
  <si>
    <t>Jul R7</t>
  </si>
  <si>
    <t>Jul R8</t>
  </si>
  <si>
    <t>Jul R9</t>
  </si>
  <si>
    <t>Minister</t>
  </si>
  <si>
    <t>Oct R10</t>
  </si>
  <si>
    <t>Oct R11</t>
  </si>
  <si>
    <t>Oct R12</t>
  </si>
  <si>
    <t>Oct R13</t>
  </si>
  <si>
    <t>Oct R14</t>
  </si>
  <si>
    <t>Oct R15</t>
  </si>
  <si>
    <t>Oct R16</t>
  </si>
  <si>
    <t>Oct R17</t>
  </si>
  <si>
    <t>Oct R18</t>
  </si>
  <si>
    <t>Oct R19</t>
  </si>
  <si>
    <t>Oct R2</t>
  </si>
  <si>
    <t>Oct R20</t>
  </si>
  <si>
    <t>Oct R21</t>
  </si>
  <si>
    <t>Oct R22</t>
  </si>
  <si>
    <t>Oct R23</t>
  </si>
  <si>
    <t>Oct R24</t>
  </si>
  <si>
    <t>Oct R25</t>
  </si>
  <si>
    <t>Oct R26</t>
  </si>
  <si>
    <t>Oct R27</t>
  </si>
  <si>
    <t>Oct R28</t>
  </si>
  <si>
    <t>Oct R29</t>
  </si>
  <si>
    <t>Oct R3</t>
  </si>
  <si>
    <t>Oct R30</t>
  </si>
  <si>
    <t>Oct R31</t>
  </si>
  <si>
    <t>Oct R32</t>
  </si>
  <si>
    <t>Oct R33</t>
  </si>
  <si>
    <t>Oct R34</t>
  </si>
  <si>
    <t>Oct R35</t>
  </si>
  <si>
    <t>Oct R36</t>
  </si>
  <si>
    <t>Oct R37</t>
  </si>
  <si>
    <t>Oct R38</t>
  </si>
  <si>
    <t>Oct R39</t>
  </si>
  <si>
    <t>Oct R4</t>
  </si>
  <si>
    <t>Oct R40</t>
  </si>
  <si>
    <t>Oct R41</t>
  </si>
  <si>
    <t>Oct R42</t>
  </si>
  <si>
    <t>Oct R43</t>
  </si>
  <si>
    <t>Oct R44</t>
  </si>
  <si>
    <t>Oct R45</t>
  </si>
  <si>
    <t>Oct R46</t>
  </si>
  <si>
    <t>Oct R47</t>
  </si>
  <si>
    <t>Oct R48</t>
  </si>
  <si>
    <t>Oct R49</t>
  </si>
  <si>
    <t>Oct R5</t>
  </si>
  <si>
    <t>Oct R50</t>
  </si>
  <si>
    <t>Oct R51</t>
  </si>
  <si>
    <t>Oct R6</t>
  </si>
  <si>
    <t>Oct R7</t>
  </si>
  <si>
    <t>Oct R8</t>
  </si>
  <si>
    <t>Oct R9</t>
  </si>
  <si>
    <t>2014-15  RECURRENT EXPENDITURE CODES  (SUMMARY LEVEL)</t>
  </si>
  <si>
    <t>Salaries &amp; Wages Increase</t>
  </si>
  <si>
    <t>Investment Promotions</t>
  </si>
  <si>
    <t>Agricultural Activities</t>
  </si>
  <si>
    <t>Culture</t>
  </si>
  <si>
    <t>2014-15  RECURRENT EXPENDITURE CODES  ( DETAIL LEVEL)</t>
  </si>
  <si>
    <t>Local Travel Allowance</t>
  </si>
  <si>
    <t>Public Officers Salaries</t>
  </si>
  <si>
    <t>Transport Mileage</t>
  </si>
  <si>
    <t>Rewards and Honoraria</t>
  </si>
  <si>
    <t>Transport - Other</t>
  </si>
  <si>
    <t>Overtime</t>
  </si>
  <si>
    <t>Accommodation &amp; Meals</t>
  </si>
  <si>
    <t>The Governor</t>
  </si>
  <si>
    <t>Airfare International Travel</t>
  </si>
  <si>
    <t>Temporary Workers Salaries</t>
  </si>
  <si>
    <t>Subsistence International Travel</t>
  </si>
  <si>
    <t>Salaries Increase</t>
  </si>
  <si>
    <t>Accommodation &amp; Meals - Training</t>
  </si>
  <si>
    <t>Wages Increase</t>
  </si>
  <si>
    <t>Airfare International Travel - Training</t>
  </si>
  <si>
    <t>Bonus</t>
  </si>
  <si>
    <t>Subsistence International Travel - Training</t>
  </si>
  <si>
    <t>Other Costs International Travel</t>
  </si>
  <si>
    <t>Responsibility &amp; Acting Allowance</t>
  </si>
  <si>
    <t>Electricity Expenses</t>
  </si>
  <si>
    <t>Entertainment Allowance</t>
  </si>
  <si>
    <t>Water Expenses</t>
  </si>
  <si>
    <t>21603</t>
  </si>
  <si>
    <t>Legal Service</t>
  </si>
  <si>
    <t>Street Lighting</t>
  </si>
  <si>
    <t>21604</t>
  </si>
  <si>
    <t>Housing Allowance</t>
  </si>
  <si>
    <t>Utilities Other</t>
  </si>
  <si>
    <t>21605</t>
  </si>
  <si>
    <t>Duty Allowance</t>
  </si>
  <si>
    <t>Telephone</t>
  </si>
  <si>
    <t>21606</t>
  </si>
  <si>
    <t>Inducement Allowance</t>
  </si>
  <si>
    <t>Internet Charges</t>
  </si>
  <si>
    <t>21607</t>
  </si>
  <si>
    <t>On Call All'ce</t>
  </si>
  <si>
    <t>Facsimile</t>
  </si>
  <si>
    <t>21611</t>
  </si>
  <si>
    <t>Cashier Allowance</t>
  </si>
  <si>
    <t>Postage</t>
  </si>
  <si>
    <t>21613</t>
  </si>
  <si>
    <t>Det. &amp; Plain Clothes Allowance</t>
  </si>
  <si>
    <t>MET Aviation &amp; Telecommunications</t>
  </si>
  <si>
    <t>21614</t>
  </si>
  <si>
    <t>Marine Allowance</t>
  </si>
  <si>
    <t>Other Communication Expense</t>
  </si>
  <si>
    <t>21615</t>
  </si>
  <si>
    <t>Charge Pay</t>
  </si>
  <si>
    <t>Office Supplies</t>
  </si>
  <si>
    <t>21617</t>
  </si>
  <si>
    <t>Lodging Allowance</t>
  </si>
  <si>
    <t>Food Supplies</t>
  </si>
  <si>
    <t>21618</t>
  </si>
  <si>
    <t>Proficiency Pay</t>
  </si>
  <si>
    <t>Medical Supplies</t>
  </si>
  <si>
    <t>21620</t>
  </si>
  <si>
    <t>Driving Allowance</t>
  </si>
  <si>
    <t>Other Supplies and Materials</t>
  </si>
  <si>
    <t>21621</t>
  </si>
  <si>
    <t>Professional Allowance</t>
  </si>
  <si>
    <t>21622</t>
  </si>
  <si>
    <t>Overtime Allowance</t>
  </si>
  <si>
    <t>Purchase of Furniture</t>
  </si>
  <si>
    <t>21623</t>
  </si>
  <si>
    <t>Telephone Allowance</t>
  </si>
  <si>
    <t>Purchase of Vehicle</t>
  </si>
  <si>
    <t>21624</t>
  </si>
  <si>
    <t>Market Premium</t>
  </si>
  <si>
    <t>Books and Periodicals</t>
  </si>
  <si>
    <t>21626</t>
  </si>
  <si>
    <t>21699</t>
  </si>
  <si>
    <t>Other Allowances</t>
  </si>
  <si>
    <t>Maintenance of Buildings</t>
  </si>
  <si>
    <t>Gratuities</t>
  </si>
  <si>
    <t>Maintenance of Roads and Bridges</t>
  </si>
  <si>
    <t>Gratuities - Police</t>
  </si>
  <si>
    <t>Maintenance of Vehicles/Heavy Equipment</t>
  </si>
  <si>
    <t>Pensions - Civil</t>
  </si>
  <si>
    <t>Maintenance of Office Equipment</t>
  </si>
  <si>
    <t>Pensions - Police</t>
  </si>
  <si>
    <t>Maintenance of Electrical Instalation</t>
  </si>
  <si>
    <t>Pensions - Legislator</t>
  </si>
  <si>
    <t>Maintenance/Upkeep of Grounds</t>
  </si>
  <si>
    <t>Social Security Contribution</t>
  </si>
  <si>
    <t>Maintenance of Shelters</t>
  </si>
  <si>
    <t>Deceased Officers</t>
  </si>
  <si>
    <t>Fuel Purchases</t>
  </si>
  <si>
    <t>Gratuities - Civil</t>
  </si>
  <si>
    <t>Maintenance of Marine Vessel</t>
  </si>
  <si>
    <t>Leave Passage</t>
  </si>
  <si>
    <t>Rents - Buildings</t>
  </si>
  <si>
    <t>Workmen's Compensation</t>
  </si>
  <si>
    <t>Rental of Voice Channel</t>
  </si>
  <si>
    <t>Other Pensions and Gratuities</t>
  </si>
  <si>
    <t>Hire of Transport</t>
  </si>
  <si>
    <t>2014-15  RECURRENT EXPENDITURE CODES  ( DETAIL LEVEL) cont'd</t>
  </si>
  <si>
    <t>27004</t>
  </si>
  <si>
    <t>Customs Refund</t>
  </si>
  <si>
    <t>Loose Livestock Control</t>
  </si>
  <si>
    <t>Revenue Refund Previous Years</t>
  </si>
  <si>
    <t>Livestock Unit</t>
  </si>
  <si>
    <t>27201</t>
  </si>
  <si>
    <t>Claims against the Government</t>
  </si>
  <si>
    <t>Nursery &amp; Experimental</t>
  </si>
  <si>
    <t>Government Vehicle Accident Claims</t>
  </si>
  <si>
    <t>Irrigation</t>
  </si>
  <si>
    <t>Rent - Other</t>
  </si>
  <si>
    <t>Forestry</t>
  </si>
  <si>
    <t>Visiting Advisor/Volunteers</t>
  </si>
  <si>
    <t>Fisheries</t>
  </si>
  <si>
    <t>Accommodation (Visiting Advisor/Volunteers)</t>
  </si>
  <si>
    <t>Per Diem (Visiting Advisor/Volunteers)</t>
  </si>
  <si>
    <t>Land Purchase &amp; Management</t>
  </si>
  <si>
    <t>Travel and Transportation (Visiting Advisor/Volunteers)</t>
  </si>
  <si>
    <t>Marketing Promotion &amp; Demonstration</t>
  </si>
  <si>
    <t>Locum Doctors</t>
  </si>
  <si>
    <t>27310</t>
  </si>
  <si>
    <t>Home Improvement for the Vulnerable</t>
  </si>
  <si>
    <t>Accommodation (Locum Doctors)</t>
  </si>
  <si>
    <t>27399</t>
  </si>
  <si>
    <t>Other Agricultural Activities</t>
  </si>
  <si>
    <t>Per Diem (Locum Doctors)</t>
  </si>
  <si>
    <t>Hazard Compensation</t>
  </si>
  <si>
    <t>Travel and Transportation (Locum Doctors)</t>
  </si>
  <si>
    <t>EOC Operation</t>
  </si>
  <si>
    <t>Other Professional Services and Fees</t>
  </si>
  <si>
    <t>Emergency Operation</t>
  </si>
  <si>
    <t>Medical Insurance</t>
  </si>
  <si>
    <t>Fuel Operation</t>
  </si>
  <si>
    <t>Property Insurance (Bldg, Furniture</t>
  </si>
  <si>
    <t>Volcano Observatory</t>
  </si>
  <si>
    <t>Travel Insurance (Overseas)</t>
  </si>
  <si>
    <t>27407</t>
  </si>
  <si>
    <t>Emergency Response Planning</t>
  </si>
  <si>
    <t>Vehicle Insurance</t>
  </si>
  <si>
    <t>27501</t>
  </si>
  <si>
    <t>Census and Surveys</t>
  </si>
  <si>
    <t>Group Health Insurance</t>
  </si>
  <si>
    <t>27502</t>
  </si>
  <si>
    <t>Conveyance of Mail</t>
  </si>
  <si>
    <t>Official Entertainment</t>
  </si>
  <si>
    <t>Crown Agents Charge</t>
  </si>
  <si>
    <t>Hosting of Regional Meetings</t>
  </si>
  <si>
    <t>27504</t>
  </si>
  <si>
    <t>External Exams</t>
  </si>
  <si>
    <t>National Celebrations</t>
  </si>
  <si>
    <t>Government Losses</t>
  </si>
  <si>
    <t>Meetings and Conferences</t>
  </si>
  <si>
    <t>27506</t>
  </si>
  <si>
    <t>Housing Development</t>
  </si>
  <si>
    <t>Training - Local In-service</t>
  </si>
  <si>
    <t>27507</t>
  </si>
  <si>
    <t>Incidental</t>
  </si>
  <si>
    <t>Training - Short Courses/Attachments</t>
  </si>
  <si>
    <t>Industrial Estate Management</t>
  </si>
  <si>
    <t>Scholarships and Mandatory Training</t>
  </si>
  <si>
    <t>27509</t>
  </si>
  <si>
    <t>Industrial Promotion Expense</t>
  </si>
  <si>
    <t>Financial Assistance/Grants</t>
  </si>
  <si>
    <t>Loss on Exchange</t>
  </si>
  <si>
    <t>27511</t>
  </si>
  <si>
    <t>Preliminary Survey</t>
  </si>
  <si>
    <t>27512</t>
  </si>
  <si>
    <t>Prisoners Earnings</t>
  </si>
  <si>
    <t>27513</t>
  </si>
  <si>
    <t>Royalties and Commission</t>
  </si>
  <si>
    <t>Grants to Local Institutions</t>
  </si>
  <si>
    <t>27514</t>
  </si>
  <si>
    <t>Sporting Expenditure</t>
  </si>
  <si>
    <t>Contributions to Regional Institut.</t>
  </si>
  <si>
    <t>27515</t>
  </si>
  <si>
    <t>Rewards</t>
  </si>
  <si>
    <t>Contributions to Int'l Institut.</t>
  </si>
  <si>
    <t>27516</t>
  </si>
  <si>
    <t>Scientific Analysis</t>
  </si>
  <si>
    <t>Subvention to Water Authority</t>
  </si>
  <si>
    <t>27517</t>
  </si>
  <si>
    <t>Socio Economic Consultation</t>
  </si>
  <si>
    <t>Subvention to Tourist Board</t>
  </si>
  <si>
    <t>27518</t>
  </si>
  <si>
    <t>Promotion Items</t>
  </si>
  <si>
    <t>Subvention to Ministry of Health</t>
  </si>
  <si>
    <t>27599</t>
  </si>
  <si>
    <t>Other Sundry Expenses</t>
  </si>
  <si>
    <t>Subvention to MVO</t>
  </si>
  <si>
    <t>Subvention to Overseas Mission</t>
  </si>
  <si>
    <t>Subvention to LDA</t>
  </si>
  <si>
    <t>Subvention to Montserrat National Trust</t>
  </si>
  <si>
    <t>26108</t>
  </si>
  <si>
    <t>Subvention to MAS</t>
  </si>
  <si>
    <t>26199</t>
  </si>
  <si>
    <t>Other Subventions</t>
  </si>
  <si>
    <t>Bank Charges</t>
  </si>
  <si>
    <t>Sickness and Disability Benefit</t>
  </si>
  <si>
    <t>Interest on Overdraft</t>
  </si>
  <si>
    <t>Old Age Benefit</t>
  </si>
  <si>
    <t>Soft Mortgage Admin Fee BOM</t>
  </si>
  <si>
    <t>Family and Children Benefit</t>
  </si>
  <si>
    <t>Dev't Bond Contribution Gov't -Inte</t>
  </si>
  <si>
    <t>Unemployment Benefit</t>
  </si>
  <si>
    <t>Dev't Bond Interest Sports Facilities</t>
  </si>
  <si>
    <t>Housing Benefit</t>
  </si>
  <si>
    <t>29006</t>
  </si>
  <si>
    <t>CDB Service Loans Admin Fee - BOM</t>
  </si>
  <si>
    <t>Social Protection Other</t>
  </si>
  <si>
    <t>Student Loan Scheme (Interest)</t>
  </si>
  <si>
    <t>Child Health Programme</t>
  </si>
  <si>
    <t>Port Authority Loan CDB-Capital Rep</t>
  </si>
  <si>
    <t>Nutrition &amp; Health Education Progra</t>
  </si>
  <si>
    <t>Port Authority Loan#2 CDB (Interest</t>
  </si>
  <si>
    <t>Sanitation Programme</t>
  </si>
  <si>
    <t>Port Authority E.I.B Loan (Interest)</t>
  </si>
  <si>
    <t>Psychiatric Care</t>
  </si>
  <si>
    <t>Bank of Montserrat 14SFRM CDB(Interest)</t>
  </si>
  <si>
    <t>C.D.B. Shares</t>
  </si>
  <si>
    <t>26606</t>
  </si>
  <si>
    <t>Sexual Health</t>
  </si>
  <si>
    <t>CDB Demand Notes</t>
  </si>
  <si>
    <t>C.D.B LIAT Loan</t>
  </si>
  <si>
    <t>Industrial Estate</t>
  </si>
  <si>
    <t>DFMC Interest</t>
  </si>
  <si>
    <t>2ND Line of Credit 17-SFR-MOT</t>
  </si>
  <si>
    <t>C.D.B. MSICC Loan 10/SFRM</t>
  </si>
  <si>
    <t>C.D.B. Loan WISCO #06 (Principal)</t>
  </si>
  <si>
    <t>Contribution to SDF CDB</t>
  </si>
  <si>
    <t>Bank of Montserrat 2nd Line of Cred</t>
  </si>
  <si>
    <t>Recurrent Expenditure Closing Account</t>
  </si>
  <si>
    <t>Bank of Montserrat 14SFRM CDB</t>
  </si>
  <si>
    <t>2014-15  RECURRENT REVENUE CODES  ( SUMMARY LEVEL)</t>
  </si>
  <si>
    <t xml:space="preserve">   Taxes on Income, Profits</t>
  </si>
  <si>
    <t xml:space="preserve">   Fees, Fines and Permits</t>
  </si>
  <si>
    <t xml:space="preserve">   Taxes on Property</t>
  </si>
  <si>
    <t xml:space="preserve">   Rents, Interest and Dividends</t>
  </si>
  <si>
    <t xml:space="preserve">   Taxes on Domestic Goods and Services</t>
  </si>
  <si>
    <t xml:space="preserve">   ECCB Profits</t>
  </si>
  <si>
    <t xml:space="preserve">   Licenses</t>
  </si>
  <si>
    <t xml:space="preserve">   Reimbursements</t>
  </si>
  <si>
    <t xml:space="preserve">   Taxes on International Trade</t>
  </si>
  <si>
    <t xml:space="preserve">   Budgetary Assistance</t>
  </si>
  <si>
    <t xml:space="preserve">   Other Revenue</t>
  </si>
  <si>
    <t>2014-15  RECURRENT REVENUE CODES  ( DETAIL LEVEL)</t>
  </si>
  <si>
    <t>11001</t>
  </si>
  <si>
    <t>Corporate Income Tax</t>
  </si>
  <si>
    <t>13025</t>
  </si>
  <si>
    <t>Trademarks and Patents</t>
  </si>
  <si>
    <t>11002</t>
  </si>
  <si>
    <t>Personal Income Tax</t>
  </si>
  <si>
    <t>13026</t>
  </si>
  <si>
    <t>Weights and Measures</t>
  </si>
  <si>
    <t>13027</t>
  </si>
  <si>
    <t>Work Permits</t>
  </si>
  <si>
    <t>11003</t>
  </si>
  <si>
    <t>13030</t>
  </si>
  <si>
    <t>11501</t>
  </si>
  <si>
    <t>13031</t>
  </si>
  <si>
    <t>Security Charge</t>
  </si>
  <si>
    <t>12001</t>
  </si>
  <si>
    <t>Hotel Occupancy Tax</t>
  </si>
  <si>
    <t>13032</t>
  </si>
  <si>
    <t>PWD  Laboratory</t>
  </si>
  <si>
    <t>12002</t>
  </si>
  <si>
    <t>13033</t>
  </si>
  <si>
    <t>12003</t>
  </si>
  <si>
    <t>13034</t>
  </si>
  <si>
    <t>12004</t>
  </si>
  <si>
    <t>Stamp Duty</t>
  </si>
  <si>
    <t>13035</t>
  </si>
  <si>
    <t>12005</t>
  </si>
  <si>
    <t>Embarkation Tax</t>
  </si>
  <si>
    <t>13036</t>
  </si>
  <si>
    <t>Royalties: Internet Domain Manageme</t>
  </si>
  <si>
    <t>12006</t>
  </si>
  <si>
    <t>Student Permit Fees</t>
  </si>
  <si>
    <t>13037</t>
  </si>
  <si>
    <t>Scenic Flight</t>
  </si>
  <si>
    <t>12202</t>
  </si>
  <si>
    <t>Licences v Universities and College</t>
  </si>
  <si>
    <t>13038</t>
  </si>
  <si>
    <t>Shipping Fees</t>
  </si>
  <si>
    <t>12203</t>
  </si>
  <si>
    <t>Licences v Land Holding</t>
  </si>
  <si>
    <t>13039</t>
  </si>
  <si>
    <t>ASYCUDA User Fee</t>
  </si>
  <si>
    <t>12204</t>
  </si>
  <si>
    <t>Licences v Drivers</t>
  </si>
  <si>
    <t>13040</t>
  </si>
  <si>
    <t>Finger Printing Fee</t>
  </si>
  <si>
    <t>12205</t>
  </si>
  <si>
    <t>Licences v Firearms</t>
  </si>
  <si>
    <t>13501</t>
  </si>
  <si>
    <t>Bank of Montserrat Interests (CDB)</t>
  </si>
  <si>
    <t>12207</t>
  </si>
  <si>
    <t>Licences v Liquor and Still</t>
  </si>
  <si>
    <t>13502</t>
  </si>
  <si>
    <t>Concession Rental v Airport</t>
  </si>
  <si>
    <t>12208</t>
  </si>
  <si>
    <t>Licences v Motor Vehicle</t>
  </si>
  <si>
    <t>13503</t>
  </si>
  <si>
    <t>Port Authority CDB #01 SFR-ORM Inte</t>
  </si>
  <si>
    <t>12209</t>
  </si>
  <si>
    <t>Licences v Telecommunications</t>
  </si>
  <si>
    <t>13506</t>
  </si>
  <si>
    <t>12210</t>
  </si>
  <si>
    <t>Licences v Trade</t>
  </si>
  <si>
    <t>13508</t>
  </si>
  <si>
    <t>12211</t>
  </si>
  <si>
    <t>Licences - Cable TV</t>
  </si>
  <si>
    <t>Shelter Rental</t>
  </si>
  <si>
    <t>12212</t>
  </si>
  <si>
    <t>Licences - Other Business</t>
  </si>
  <si>
    <t>Rental of Non - Agric Lands</t>
  </si>
  <si>
    <t>12213</t>
  </si>
  <si>
    <t>Licences - Import Licences</t>
  </si>
  <si>
    <t>Government Housing Loan</t>
  </si>
  <si>
    <t>12214</t>
  </si>
  <si>
    <t>Licenses - Mining</t>
  </si>
  <si>
    <t>14503</t>
  </si>
  <si>
    <t>12501</t>
  </si>
  <si>
    <t>Import Duty</t>
  </si>
  <si>
    <t>14504</t>
  </si>
  <si>
    <t>Previous Years Reimbursements</t>
  </si>
  <si>
    <t>12502</t>
  </si>
  <si>
    <t>Customs Service Tax</t>
  </si>
  <si>
    <t>Social Welfare Scheme</t>
  </si>
  <si>
    <t>12503</t>
  </si>
  <si>
    <t>15001</t>
  </si>
  <si>
    <t>Special Budgetary Assistance</t>
  </si>
  <si>
    <t>12504</t>
  </si>
  <si>
    <t>International Communications</t>
  </si>
  <si>
    <t>16002</t>
  </si>
  <si>
    <t>12505</t>
  </si>
  <si>
    <t>Consumption Tax</t>
  </si>
  <si>
    <t>16006</t>
  </si>
  <si>
    <t>Port Authority CDB #01 SFR-ORM Prin</t>
  </si>
  <si>
    <t>12506</t>
  </si>
  <si>
    <t>Entertainment Tax</t>
  </si>
  <si>
    <t>16014</t>
  </si>
  <si>
    <t>Disposal of Vehicle</t>
  </si>
  <si>
    <t>12507</t>
  </si>
  <si>
    <t>16015</t>
  </si>
  <si>
    <t>12508</t>
  </si>
  <si>
    <t>Cruise Ship Tax</t>
  </si>
  <si>
    <t>16017</t>
  </si>
  <si>
    <t>Hire of Agriculture Equipment</t>
  </si>
  <si>
    <t>Company Tax Arrears</t>
  </si>
  <si>
    <t>16018</t>
  </si>
  <si>
    <t>Hospital Receipts</t>
  </si>
  <si>
    <t>Income  Tax Arrears</t>
  </si>
  <si>
    <t>16019</t>
  </si>
  <si>
    <t>Property Tax Arrears</t>
  </si>
  <si>
    <t>16020</t>
  </si>
  <si>
    <t>Nursery School Receipts</t>
  </si>
  <si>
    <t>13001</t>
  </si>
  <si>
    <t>16021</t>
  </si>
  <si>
    <t>Parcel Posts</t>
  </si>
  <si>
    <t>13002</t>
  </si>
  <si>
    <t>16022</t>
  </si>
  <si>
    <t>13003</t>
  </si>
  <si>
    <t>Aircraft Landing Fees</t>
  </si>
  <si>
    <t>16024</t>
  </si>
  <si>
    <t>13005</t>
  </si>
  <si>
    <t>16025</t>
  </si>
  <si>
    <t>Sale of Government Lands</t>
  </si>
  <si>
    <t>13006</t>
  </si>
  <si>
    <t>Cemetery Dues</t>
  </si>
  <si>
    <t>16026</t>
  </si>
  <si>
    <t>Sale of Maps, etc.</t>
  </si>
  <si>
    <t>13007</t>
  </si>
  <si>
    <t>Certificate v Birth, etc.</t>
  </si>
  <si>
    <t>16028</t>
  </si>
  <si>
    <t>13008</t>
  </si>
  <si>
    <t>16030</t>
  </si>
  <si>
    <t>School Bus Receipts</t>
  </si>
  <si>
    <t>13009</t>
  </si>
  <si>
    <t>16031</t>
  </si>
  <si>
    <t>School Feeding</t>
  </si>
  <si>
    <t>13010</t>
  </si>
  <si>
    <t>Customs Fines</t>
  </si>
  <si>
    <t>16032</t>
  </si>
  <si>
    <t>13011</t>
  </si>
  <si>
    <t>Customs Officers Fees</t>
  </si>
  <si>
    <t>16034</t>
  </si>
  <si>
    <t>Customs Officer Fees</t>
  </si>
  <si>
    <t>13012</t>
  </si>
  <si>
    <t>16035</t>
  </si>
  <si>
    <t>Lease of Government Land</t>
  </si>
  <si>
    <t>13013</t>
  </si>
  <si>
    <t>Fines on Government Officers</t>
  </si>
  <si>
    <t>16036</t>
  </si>
  <si>
    <t>Sales of Laws &amp; Related Documents</t>
  </si>
  <si>
    <t>13015</t>
  </si>
  <si>
    <t>High Court</t>
  </si>
  <si>
    <t>16039</t>
  </si>
  <si>
    <t>Revenue from Re-saleable Stock</t>
  </si>
  <si>
    <t>13016</t>
  </si>
  <si>
    <t>16040</t>
  </si>
  <si>
    <t>Revenue from Hot Mix Plant Operatio</t>
  </si>
  <si>
    <t>13020</t>
  </si>
  <si>
    <t>Magistrate Court</t>
  </si>
  <si>
    <t>16041</t>
  </si>
  <si>
    <t>Revenue from Mechanical Spares</t>
  </si>
  <si>
    <t>13021</t>
  </si>
  <si>
    <t>Naturalisation Fees</t>
  </si>
  <si>
    <t>16042</t>
  </si>
  <si>
    <t>Revenue from Plant &amp; Workshop Opera</t>
  </si>
  <si>
    <t>13022</t>
  </si>
  <si>
    <t>Real Estate Agent Registration</t>
  </si>
  <si>
    <t>16099</t>
  </si>
  <si>
    <t>13023</t>
  </si>
  <si>
    <t>Registration of Titles</t>
  </si>
  <si>
    <t>MONTSERRAT</t>
  </si>
  <si>
    <t>APPROPRIATION ACT, 2015</t>
  </si>
  <si>
    <t>No.          of 2015</t>
  </si>
  <si>
    <t>SCHEDULE</t>
  </si>
  <si>
    <t>(Sections 2 and 4)</t>
  </si>
  <si>
    <t>VOTES</t>
  </si>
  <si>
    <t xml:space="preserve">DETAILS    </t>
  </si>
  <si>
    <t>AMOUNTS</t>
  </si>
  <si>
    <t>TOTALS</t>
  </si>
  <si>
    <t xml:space="preserve"> DEVELOPMENT FUND VOTES</t>
  </si>
  <si>
    <t>TOTAL DEVELOPMENT FUND VOTES</t>
  </si>
  <si>
    <t>SUPPLY  VOTES</t>
  </si>
  <si>
    <t>TOTAL SUPPLY  VOTES</t>
  </si>
  <si>
    <t>SUMMARY</t>
  </si>
  <si>
    <t>DEVELOPMENT FUND VOTES</t>
  </si>
  <si>
    <t>GRAND TOTAL</t>
  </si>
  <si>
    <t>CHECK TO SEE IF THE ACT SESTS IT OUT THIS WAY OR BOTH TOGETHER</t>
  </si>
  <si>
    <t xml:space="preserve">ANNEX </t>
  </si>
  <si>
    <t>Allocation by Ministries and Departments</t>
  </si>
  <si>
    <t xml:space="preserve">SUMMARY OF CAPITAL &amp; RECCURENT EXPENDITURE 2013/2014 &amp; 2012/2013 </t>
  </si>
  <si>
    <t>Votes</t>
  </si>
  <si>
    <t>Description of Votes</t>
  </si>
  <si>
    <t>Approved Estimates      2014/2015</t>
  </si>
  <si>
    <t>Revised          Revenue       2013/2014</t>
  </si>
  <si>
    <t>Total Capital &amp; Recurrent Expenditure</t>
  </si>
  <si>
    <t>FUNCTIONAL CLASSIFICATION OF THE BUDGET</t>
  </si>
  <si>
    <t>Function of Government</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</si>
  <si>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</si>
  <si>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</si>
  <si>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</si>
  <si>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</si>
  <si>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</si>
  <si>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</si>
  <si>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</si>
  <si>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</si>
  <si>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</si>
  <si>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</si>
  <si>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Total</t>
  </si>
  <si>
    <t>ECONOMIC CLASSIFICATION OF THE BUDGET</t>
  </si>
  <si>
    <t>Six million, fifty-one thousand, two hundred dollars.</t>
  </si>
  <si>
    <t>Legal Department - One million, six hundred, eighty-two thousand, seven hundred dollars.</t>
  </si>
  <si>
    <t>Two million, seven hundred, seventy-three thousand two hundred dollars</t>
  </si>
  <si>
    <t>Thirty-one million, seven hundred thrity-nine thousand one hundred dollars</t>
  </si>
  <si>
    <t>Office of the Director of Public Prosecution - Six hundred twenty-nine thousand, seven hundred dollars.</t>
  </si>
  <si>
    <t>Office of the Premier, External Affairs and Trade - Eight million, one hundred, sixty-three thousand nine hundred dollars</t>
  </si>
  <si>
    <t>Eleven million, three hundred forty-two thousand six hundred dollars</t>
  </si>
  <si>
    <t>Thirty-nine million, seven hundred forty-one thousand five hundred dollars</t>
  </si>
  <si>
    <t>Eight million, seven hundred and eleven thousand four hundred dollars.</t>
  </si>
  <si>
    <t>Twenty-seven million, nine hundred ninety thousand, four hundred dollars</t>
  </si>
  <si>
    <t>Nine million, nine hundred, sevety-seven thousand dollars</t>
  </si>
  <si>
    <t>The Ministry of Health and Social Services -Twenty million, nine hundred, sixty-six thousand two hundred dollars</t>
  </si>
  <si>
    <t>Actuals           2013-2014</t>
  </si>
  <si>
    <t>Approved Estimates          2014-2015</t>
  </si>
  <si>
    <t>Revised Estimates                 2014-2015</t>
  </si>
  <si>
    <t>Budget Estimates      2015-2016</t>
  </si>
  <si>
    <t>Forward Estimates     2016-2017</t>
  </si>
  <si>
    <t>Forward Estimates     2017-2018</t>
  </si>
  <si>
    <t>Chief Fire Officer</t>
  </si>
  <si>
    <t>R17-13</t>
  </si>
  <si>
    <t>Deputy Chief Fire Officer</t>
  </si>
  <si>
    <t>R22-18</t>
  </si>
  <si>
    <t>Fire Officer</t>
  </si>
  <si>
    <t>R27-23</t>
  </si>
  <si>
    <t>Firefighter</t>
  </si>
  <si>
    <t>R39-28</t>
  </si>
  <si>
    <t>Commissioner</t>
  </si>
  <si>
    <t>Deputy Commissioner</t>
  </si>
  <si>
    <t>Superintendent</t>
  </si>
  <si>
    <t>Inspector</t>
  </si>
  <si>
    <t>Sergeant</t>
  </si>
  <si>
    <t>Constable</t>
  </si>
  <si>
    <t>Assistant Secretary</t>
  </si>
  <si>
    <t>Executive Officer</t>
  </si>
  <si>
    <t>R28-22</t>
  </si>
  <si>
    <t>Clerical Officer</t>
  </si>
  <si>
    <t>R46-34</t>
  </si>
  <si>
    <t>Parliamentary Counsel</t>
  </si>
  <si>
    <t>Crown Counsel (Principal)</t>
  </si>
  <si>
    <t>Crown Counsel (Senior)</t>
  </si>
  <si>
    <t>R12-8</t>
  </si>
  <si>
    <t>Crown Counsel (Civil)</t>
  </si>
  <si>
    <t>Legal Assistant (Drafting)</t>
  </si>
  <si>
    <t>22-18/16</t>
  </si>
  <si>
    <t>Legal Assistant (Finance/Administration)</t>
  </si>
  <si>
    <t>Office Attendant</t>
  </si>
  <si>
    <t>R51-45</t>
  </si>
  <si>
    <t>Magistrate (Chief)</t>
  </si>
  <si>
    <t>R14-10</t>
  </si>
  <si>
    <t>Deputy Registrar/Asst Magistrate</t>
  </si>
  <si>
    <t>Court Reporter</t>
  </si>
  <si>
    <t>Bailiff</t>
  </si>
  <si>
    <t>Clerical Officer  </t>
  </si>
  <si>
    <t>Clerk of Assembly/Director</t>
  </si>
  <si>
    <t xml:space="preserve">Clerical Officer </t>
  </si>
  <si>
    <t xml:space="preserve">Snr Commissions Analyst </t>
  </si>
  <si>
    <t xml:space="preserve">Commissions Analyst </t>
  </si>
  <si>
    <t>Auditor General</t>
  </si>
  <si>
    <t>Deputy Auditor General</t>
  </si>
  <si>
    <t>Audit Manager</t>
  </si>
  <si>
    <t>Senior Auditor</t>
  </si>
  <si>
    <t>Auditor</t>
  </si>
  <si>
    <t>Audit Assistant</t>
  </si>
  <si>
    <t>Deputy Governor</t>
  </si>
  <si>
    <t>Head, ODG</t>
  </si>
  <si>
    <t>Building &amp; Security Officer/Facilities Manager</t>
  </si>
  <si>
    <t>R31-28</t>
  </si>
  <si>
    <t>Consular Assistant</t>
  </si>
  <si>
    <t>Janitor</t>
  </si>
  <si>
    <t>Chief HR Officer</t>
  </si>
  <si>
    <t>Director, Learning &amp; Development</t>
  </si>
  <si>
    <t>Director,Organisational Development</t>
  </si>
  <si>
    <t xml:space="preserve">Assistant Secretary </t>
  </si>
  <si>
    <t>R22-16/17-13</t>
  </si>
  <si>
    <t>Clerical Officer   </t>
  </si>
  <si>
    <t>Deputy Superintendent</t>
  </si>
  <si>
    <t>Assistant Superintendent</t>
  </si>
  <si>
    <t>Senior Prison Officer</t>
  </si>
  <si>
    <t>Prison Officer</t>
  </si>
  <si>
    <t>R39-32</t>
  </si>
  <si>
    <t>Director</t>
  </si>
  <si>
    <t>Driver/Technician</t>
  </si>
  <si>
    <t>Governor's Driver</t>
  </si>
  <si>
    <t>Resident Assistant</t>
  </si>
  <si>
    <t>Cook</t>
  </si>
  <si>
    <t>Cleaner</t>
  </si>
  <si>
    <t>Snr Crown Counsel (Criminal)</t>
  </si>
  <si>
    <t>Crown Counsel (Criminal)</t>
  </si>
  <si>
    <t>Snr Clerical Officer</t>
  </si>
  <si>
    <t>Premier</t>
  </si>
  <si>
    <t>Assistant Secretary, Protocol &amp; Services</t>
  </si>
  <si>
    <t>Public Relations Officer</t>
  </si>
  <si>
    <t>Office Attendant/Driver</t>
  </si>
  <si>
    <t>Director, Regional, Diaspora  Affairs &amp; Trade</t>
  </si>
  <si>
    <t>Trade &amp; Investment Policy Officer</t>
  </si>
  <si>
    <t>Monitoring &amp; Evaluation Officer</t>
  </si>
  <si>
    <t>Policy Officer</t>
  </si>
  <si>
    <t>Research &amp; Database Officer</t>
  </si>
  <si>
    <t>Director, Development Planning &amp; Policy</t>
  </si>
  <si>
    <t>Development Planner</t>
  </si>
  <si>
    <t>Policy Analyst (Snr)</t>
  </si>
  <si>
    <t>Policy Analyst</t>
  </si>
  <si>
    <t>Systems Development Officer</t>
  </si>
  <si>
    <t>Systems Adminstrator</t>
  </si>
  <si>
    <t>Programmer</t>
  </si>
  <si>
    <t>Systems Engineer</t>
  </si>
  <si>
    <t>Systems Analyst</t>
  </si>
  <si>
    <t>Network Technician</t>
  </si>
  <si>
    <t>Computer Technician I</t>
  </si>
  <si>
    <t>Help Desk Officer</t>
  </si>
  <si>
    <t>Computer Technician II</t>
  </si>
  <si>
    <t>R40-34</t>
  </si>
  <si>
    <t>Director, Information &amp; Communication</t>
  </si>
  <si>
    <t>Broadcast Manager</t>
  </si>
  <si>
    <t>R17-13/14-10</t>
  </si>
  <si>
    <t>Executive Producer</t>
  </si>
  <si>
    <t>R26-20/22-16</t>
  </si>
  <si>
    <t>Broadcast Engineer</t>
  </si>
  <si>
    <t>R28-22/22-16</t>
  </si>
  <si>
    <t>Senior Announcer</t>
  </si>
  <si>
    <t>Multi-Media Editor</t>
  </si>
  <si>
    <t xml:space="preserve">Radio Announcer </t>
  </si>
  <si>
    <t>R46-34/33-29</t>
  </si>
  <si>
    <t>Engineer Assistant</t>
  </si>
  <si>
    <t>Reporter</t>
  </si>
  <si>
    <t>Audio-Videographer</t>
  </si>
  <si>
    <t>Assistant Driver</t>
  </si>
  <si>
    <t>W</t>
  </si>
  <si>
    <t>Financial Secretary</t>
  </si>
  <si>
    <t>Budget Director</t>
  </si>
  <si>
    <t>Director, Economic Management</t>
  </si>
  <si>
    <t>Project Officer</t>
  </si>
  <si>
    <t>Economist</t>
  </si>
  <si>
    <t>Budget Analyst</t>
  </si>
  <si>
    <t>Director, Statistics</t>
  </si>
  <si>
    <t xml:space="preserve">Statistician </t>
  </si>
  <si>
    <t xml:space="preserve">Assistant Statistician </t>
  </si>
  <si>
    <t>Computer Systems Officer</t>
  </si>
  <si>
    <t>Clerical Officer (Snr) (temporary)</t>
  </si>
  <si>
    <t>Statistician Cadet</t>
  </si>
  <si>
    <t>Accountant General</t>
  </si>
  <si>
    <t>Deputy Accountant General</t>
  </si>
  <si>
    <t>Accountant</t>
  </si>
  <si>
    <t>Assistant Accountant</t>
  </si>
  <si>
    <t>Accounting Technician (Snr)</t>
  </si>
  <si>
    <t xml:space="preserve">Accounting Technician </t>
  </si>
  <si>
    <t>Director General</t>
  </si>
  <si>
    <t>Customs Officer II</t>
  </si>
  <si>
    <t>Comptrollers</t>
  </si>
  <si>
    <t>Customs Officer I</t>
  </si>
  <si>
    <t>R48-34</t>
  </si>
  <si>
    <t>Legal Officer</t>
  </si>
  <si>
    <t>Customs Guard</t>
  </si>
  <si>
    <t>Deputy Comptroller</t>
  </si>
  <si>
    <t xml:space="preserve"> Office &amp; Tax Payer Services Officer</t>
  </si>
  <si>
    <t>Valuation Officer</t>
  </si>
  <si>
    <t>Inspector of Taxes II</t>
  </si>
  <si>
    <t>Valuation Officer Asst</t>
  </si>
  <si>
    <t>Assessment &amp; Compliance Officer</t>
  </si>
  <si>
    <t>Cashier</t>
  </si>
  <si>
    <t>Clerical Officers</t>
  </si>
  <si>
    <t>Customs Officer Snr</t>
  </si>
  <si>
    <t>Office Attendants</t>
  </si>
  <si>
    <t>Revenue Officer</t>
  </si>
  <si>
    <t>Customs Officer III</t>
  </si>
  <si>
    <t>Revenue Assistant</t>
  </si>
  <si>
    <t>Postmaster</t>
  </si>
  <si>
    <t>Postman</t>
  </si>
  <si>
    <t>R48-38</t>
  </si>
  <si>
    <t>Chief Internal Auditor</t>
  </si>
  <si>
    <t>Internal Auditor</t>
  </si>
  <si>
    <t>Watchman</t>
  </si>
  <si>
    <t>Fisheries Assistant</t>
  </si>
  <si>
    <t>Veterinary Officer</t>
  </si>
  <si>
    <t>Vet/Livestock Assistant</t>
  </si>
  <si>
    <t>Agric. Development Officer</t>
  </si>
  <si>
    <t>Livestock/Crop Protection Asst</t>
  </si>
  <si>
    <t>R48-38/46-34</t>
  </si>
  <si>
    <t>Agricultural Officer</t>
  </si>
  <si>
    <t>Data Collector</t>
  </si>
  <si>
    <t>Database Officer</t>
  </si>
  <si>
    <t>Veterinary Assistant (Snr)</t>
  </si>
  <si>
    <t>Irrigation Technician</t>
  </si>
  <si>
    <t>Irrigation Worker</t>
  </si>
  <si>
    <t>R42-36</t>
  </si>
  <si>
    <t>Extension Officer</t>
  </si>
  <si>
    <t>Plant Propagator</t>
  </si>
  <si>
    <t>Cleaner - Public Market</t>
  </si>
  <si>
    <t>Fisheries Officer</t>
  </si>
  <si>
    <t>Driver/Market Manager</t>
  </si>
  <si>
    <t>Director/Chief Surveyor</t>
  </si>
  <si>
    <t>Surveyor</t>
  </si>
  <si>
    <t>Assistant Registrar</t>
  </si>
  <si>
    <t>Survey Technician</t>
  </si>
  <si>
    <t>Chainmen</t>
  </si>
  <si>
    <t>Trainee Survey Technician</t>
  </si>
  <si>
    <t>Plan Printer/Office Attendant</t>
  </si>
  <si>
    <t>Chief Physical Planner</t>
  </si>
  <si>
    <t>Physical Planning Officer</t>
  </si>
  <si>
    <t>Physical Planner</t>
  </si>
  <si>
    <t>Building Inspector</t>
  </si>
  <si>
    <t>GIS Systems Manager</t>
  </si>
  <si>
    <t>Electrical Inspector</t>
  </si>
  <si>
    <t>Building Inspector (Snr)</t>
  </si>
  <si>
    <t>R24-20</t>
  </si>
  <si>
    <t>GIS Technician</t>
  </si>
  <si>
    <t>Electrical Inspector (Snr)</t>
  </si>
  <si>
    <t>Environment Officer</t>
  </si>
  <si>
    <t>Environment Technician</t>
  </si>
  <si>
    <t>Environment Rangers</t>
  </si>
  <si>
    <t>Environment Worker</t>
  </si>
  <si>
    <t>Nursery Worker</t>
  </si>
  <si>
    <t>Environment Ranger (Temp)</t>
  </si>
  <si>
    <t>Gardener II</t>
  </si>
  <si>
    <t>Director of Housing</t>
  </si>
  <si>
    <t xml:space="preserve">Housing Officer </t>
  </si>
  <si>
    <t>R22-16/17-13/        14-10</t>
  </si>
  <si>
    <t>Security Officer</t>
  </si>
  <si>
    <t>Local Counterpart/Access Coordinator</t>
  </si>
  <si>
    <t>Storekeeper/Vehicle Tester</t>
  </si>
  <si>
    <t>Director, MCW&amp;L</t>
  </si>
  <si>
    <t>R22-16/17-13/14-10</t>
  </si>
  <si>
    <t>Vehicle Tester</t>
  </si>
  <si>
    <t>Group Foreman</t>
  </si>
  <si>
    <t>Civil Engineer</t>
  </si>
  <si>
    <t>Foreman (Snr)</t>
  </si>
  <si>
    <t>Government Architect</t>
  </si>
  <si>
    <t>Architect</t>
  </si>
  <si>
    <t>Asst Clerk of Works</t>
  </si>
  <si>
    <t>Structural Engineer</t>
  </si>
  <si>
    <t>Electrician</t>
  </si>
  <si>
    <t>Assistant Civil Engineer</t>
  </si>
  <si>
    <t>Survey Assistant</t>
  </si>
  <si>
    <t>Clerk of Works</t>
  </si>
  <si>
    <t>Quantity Surveyor</t>
  </si>
  <si>
    <t>Labourer</t>
  </si>
  <si>
    <t>Head of Laboratory</t>
  </si>
  <si>
    <t>Charge Hand</t>
  </si>
  <si>
    <t>CAD Operator</t>
  </si>
  <si>
    <t>Lab Technician</t>
  </si>
  <si>
    <t>Engineering Technician</t>
  </si>
  <si>
    <t>Plant Superintendent</t>
  </si>
  <si>
    <t>Operator/Driver</t>
  </si>
  <si>
    <t>Senior Foreman - Mechanics</t>
  </si>
  <si>
    <t>Mechanic</t>
  </si>
  <si>
    <t>Plant Distribution Officer</t>
  </si>
  <si>
    <t>Cesspool Operator</t>
  </si>
  <si>
    <t>Senior Foreman - Plant Hire &amp; Mechanical Services</t>
  </si>
  <si>
    <t>Cesspool Driver</t>
  </si>
  <si>
    <t>Operator Driver</t>
  </si>
  <si>
    <t>Snr Mechanic/Tractor Foreman</t>
  </si>
  <si>
    <t>Security</t>
  </si>
  <si>
    <t>Tractor Mechanic</t>
  </si>
  <si>
    <t>Welder</t>
  </si>
  <si>
    <t>Tractor Operator</t>
  </si>
  <si>
    <t>Airport Manager</t>
  </si>
  <si>
    <t>Security Officer (Supervisor)</t>
  </si>
  <si>
    <t>Operations Manager</t>
  </si>
  <si>
    <t>Senior Air Traffic Controller</t>
  </si>
  <si>
    <t>Air Traffic Shift Supervisor</t>
  </si>
  <si>
    <t>Maintenance Handyman</t>
  </si>
  <si>
    <t>Air Traffic Controller</t>
  </si>
  <si>
    <t>R28-20</t>
  </si>
  <si>
    <t>Night Security Officer</t>
  </si>
  <si>
    <t>Air Traffic Controller/Trainee</t>
  </si>
  <si>
    <t>Night Security Officer (Sub)</t>
  </si>
  <si>
    <t>Security Officer (Chief)</t>
  </si>
  <si>
    <t>Labour Commissioner</t>
  </si>
  <si>
    <t>Labour Officer</t>
  </si>
  <si>
    <t>Labour Inspector</t>
  </si>
  <si>
    <t>R28-22/R22-18</t>
  </si>
  <si>
    <t>Computer Technician</t>
  </si>
  <si>
    <t>Director of Education</t>
  </si>
  <si>
    <t>Education Officer</t>
  </si>
  <si>
    <t>Driver/Office Assistant</t>
  </si>
  <si>
    <t>R38-31</t>
  </si>
  <si>
    <t>School Psychologist</t>
  </si>
  <si>
    <t>Head Teacher</t>
  </si>
  <si>
    <t>R22-14</t>
  </si>
  <si>
    <t>Dance Teacher</t>
  </si>
  <si>
    <t>Teacher (Graduate)</t>
  </si>
  <si>
    <t>R22-16/14</t>
  </si>
  <si>
    <t>Music Teacher</t>
  </si>
  <si>
    <t>Teacher (Trained)</t>
  </si>
  <si>
    <t>R33-21</t>
  </si>
  <si>
    <t>Groundsman</t>
  </si>
  <si>
    <t>Teacher (Untrained)</t>
  </si>
  <si>
    <t>R38-36/34</t>
  </si>
  <si>
    <t>Guidance Counsellor</t>
  </si>
  <si>
    <t>Cleaner/Helper</t>
  </si>
  <si>
    <t>Principal</t>
  </si>
  <si>
    <t>School Safety Officer</t>
  </si>
  <si>
    <t>Principal (Vice)</t>
  </si>
  <si>
    <t>R12-10/9</t>
  </si>
  <si>
    <t>Heads of Departments</t>
  </si>
  <si>
    <t>R14-12</t>
  </si>
  <si>
    <t>Lab Assistant</t>
  </si>
  <si>
    <t>Teachers (Graduate)</t>
  </si>
  <si>
    <t>Teachers (Trained)</t>
  </si>
  <si>
    <t>{Teachers (Untrained)</t>
  </si>
  <si>
    <t>Head, Pupil Support Unit</t>
  </si>
  <si>
    <t>Teacher Assistant</t>
  </si>
  <si>
    <t>R38-36</t>
  </si>
  <si>
    <t>Technical II</t>
  </si>
  <si>
    <t>Leap Teacher</t>
  </si>
  <si>
    <t>Drama Teacher</t>
  </si>
  <si>
    <t>SEN Support</t>
  </si>
  <si>
    <t>Physical Education Teacher</t>
  </si>
  <si>
    <t>Librarian</t>
  </si>
  <si>
    <t>Library Assistant (Snr)</t>
  </si>
  <si>
    <t>Senior Clerical Officer/Library Assistant</t>
  </si>
  <si>
    <t>Nursery Head</t>
  </si>
  <si>
    <t>R33-29/28-22</t>
  </si>
  <si>
    <t>Nursery Nurse (Snr)</t>
  </si>
  <si>
    <t>Nursery Nurse</t>
  </si>
  <si>
    <t>Nursery Teacher</t>
  </si>
  <si>
    <t>R46-36</t>
  </si>
  <si>
    <t>Nursery Cook</t>
  </si>
  <si>
    <t>Helper</t>
  </si>
  <si>
    <t>Cook/Helper</t>
  </si>
  <si>
    <t>Youth &amp; Sports Officer</t>
  </si>
  <si>
    <t>Youth Development Officer</t>
  </si>
  <si>
    <t>Sports Coach</t>
  </si>
  <si>
    <t>Sports Coach Trainee</t>
  </si>
  <si>
    <t>Health Planner/Epidemiologist</t>
  </si>
  <si>
    <t>Health Information Officer</t>
  </si>
  <si>
    <t>Pediatrician</t>
  </si>
  <si>
    <t xml:space="preserve">Staff /District Nurse </t>
  </si>
  <si>
    <t>District Medical Officer/Anaesthetist</t>
  </si>
  <si>
    <t>R12-8/6</t>
  </si>
  <si>
    <t>Graduate/Registered Nurse</t>
  </si>
  <si>
    <t>R37-35/32-30</t>
  </si>
  <si>
    <t>Medical Officer</t>
  </si>
  <si>
    <t>Enrolled Nursing Assistant</t>
  </si>
  <si>
    <t>R46-34/39-34</t>
  </si>
  <si>
    <t>Health Promotion Coordinator</t>
  </si>
  <si>
    <t>Nursing Assistant (Snr)</t>
  </si>
  <si>
    <t>R33-31</t>
  </si>
  <si>
    <t>Community Nursing Manager</t>
  </si>
  <si>
    <t>R18-16</t>
  </si>
  <si>
    <t>Mental Health Warden</t>
  </si>
  <si>
    <t>Physiotherapist</t>
  </si>
  <si>
    <t>Dental Surgeon</t>
  </si>
  <si>
    <t>Family Nurse Practitioner</t>
  </si>
  <si>
    <t>Dental Nurse</t>
  </si>
  <si>
    <t>Community Mental Health Officer</t>
  </si>
  <si>
    <t>Dental Assistant</t>
  </si>
  <si>
    <t>R39-34</t>
  </si>
  <si>
    <t>Community Psychiatric Nurse</t>
  </si>
  <si>
    <t>Public Health Nurse</t>
  </si>
  <si>
    <t>Psychiatric Nurse</t>
  </si>
  <si>
    <t>Clinic Maid</t>
  </si>
  <si>
    <t>Chief Medical Officer/Director</t>
  </si>
  <si>
    <t>Health Information Officer (Snr)</t>
  </si>
  <si>
    <t>Surgeon Specialist</t>
  </si>
  <si>
    <t xml:space="preserve">Health Information Officer </t>
  </si>
  <si>
    <t>Physician Specialist</t>
  </si>
  <si>
    <t>Head Cook</t>
  </si>
  <si>
    <t>Diet Clerk/Storekeeper</t>
  </si>
  <si>
    <t>Secondary Care Manager</t>
  </si>
  <si>
    <t>Principal Nursing Officer</t>
  </si>
  <si>
    <t>Cook's Assistant</t>
  </si>
  <si>
    <t>Hospital Nursing Manager</t>
  </si>
  <si>
    <t>R20-16/17-13</t>
  </si>
  <si>
    <t>Maid</t>
  </si>
  <si>
    <t>Nurse Tutor</t>
  </si>
  <si>
    <t>R20-16</t>
  </si>
  <si>
    <t>Washer</t>
  </si>
  <si>
    <t>Nurse Anaesthetist</t>
  </si>
  <si>
    <t>Geriatric Aide</t>
  </si>
  <si>
    <t>Ward Sister</t>
  </si>
  <si>
    <t>Geriatric Aide (Snr)</t>
  </si>
  <si>
    <t>Charge Nurse/Home Manager</t>
  </si>
  <si>
    <t>Facilities Manager</t>
  </si>
  <si>
    <t>Staff/District Nurse</t>
  </si>
  <si>
    <t>Drivers</t>
  </si>
  <si>
    <t>Graduate/Reg Nurse</t>
  </si>
  <si>
    <t>Orderlies</t>
  </si>
  <si>
    <t>Seamstress</t>
  </si>
  <si>
    <t>R39-36</t>
  </si>
  <si>
    <t>Dietic Technician</t>
  </si>
  <si>
    <t>Pharmacist (Snr)</t>
  </si>
  <si>
    <t>Pharmacist</t>
  </si>
  <si>
    <t>Lab Technologist (Snr)</t>
  </si>
  <si>
    <t>Lab Technologist</t>
  </si>
  <si>
    <t>Radiographer</t>
  </si>
  <si>
    <t>Maintenance Assistant</t>
  </si>
  <si>
    <t>Nutrition Officer</t>
  </si>
  <si>
    <t>Driver</t>
  </si>
  <si>
    <t>Radiographic Assistant</t>
  </si>
  <si>
    <t>Supervisor of Housekeeping</t>
  </si>
  <si>
    <t>Assistant Storekeeper</t>
  </si>
  <si>
    <t>Director, Social Services</t>
  </si>
  <si>
    <t>Social Welfare Officer</t>
  </si>
  <si>
    <t>Probation Officer</t>
  </si>
  <si>
    <t>Community Development Officer (Snr)</t>
  </si>
  <si>
    <t>Warden/Caregiver</t>
  </si>
  <si>
    <t>Community Development Officer</t>
  </si>
  <si>
    <t>Cleaner (LOCC)</t>
  </si>
  <si>
    <t>Child Care Officer</t>
  </si>
  <si>
    <t>Environmental Health Officer (Principal)</t>
  </si>
  <si>
    <t>Environmental Health Officer</t>
  </si>
  <si>
    <t>Vector Control Leader</t>
  </si>
  <si>
    <t>Vector Worker</t>
  </si>
  <si>
    <t>Cemetry Worker</t>
  </si>
  <si>
    <t>Tip Man</t>
  </si>
  <si>
    <t>Compensation of Employees</t>
  </si>
  <si>
    <t>Use of Goods and Services</t>
  </si>
  <si>
    <t>Consumption of Fixed Capital</t>
  </si>
  <si>
    <t>Interest</t>
  </si>
  <si>
    <t>Subsidies</t>
  </si>
  <si>
    <t>Grants</t>
  </si>
  <si>
    <t>Social Benefits</t>
  </si>
  <si>
    <t>Other Expenses</t>
  </si>
  <si>
    <t>Totals</t>
  </si>
  <si>
    <t>BUDGET ESTIMATES FOR 2015/2016 to 2017/2018</t>
  </si>
  <si>
    <t xml:space="preserve"> SUMMARY OF REVENUE (by Classification)  2013/2014 - 2017/2018</t>
  </si>
  <si>
    <t xml:space="preserve"> ABSTRACT OF ACTUAL EXPENDITURE 2013 - 2014</t>
  </si>
  <si>
    <t>REVISED 2014/2015 &amp; APPROVED 2015/2016 AND ESTIMATED EXPENDITURE 2016/2017-2017-18</t>
  </si>
  <si>
    <t>SUMMARY OF REVENUE  -  2013/2014 - 2017/2018</t>
  </si>
  <si>
    <t>SUMMARY OF CAPITAL EXPENDITURE 2013/2014 - 2017/2018</t>
  </si>
  <si>
    <t>SUMMARY OF RECURRENT EXPENDITURE2013/2014 - 2017/2018</t>
  </si>
  <si>
    <t>SUMMARY OF CAPITAL &amp; RECURRENT EXPENDITURE 2013/2014 - 2017/2018</t>
  </si>
  <si>
    <t>SUMMARY OF RECURRENT REVENUE BY PROGRAMME  2013/2014 - 2017/2018</t>
  </si>
  <si>
    <t>SUMMARY OF RECURRENT EXPENDITURE BY PROGRAMME  2013/2014 - 2017/2018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</si>
</sst>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quot;$&quot;#,##0;\-&quot;$&quot;#,##0"/>
    <numFmt numFmtId="167" formatCode="&quot;$&quot;#,##0.00;\-&quot;$&quot;#,##0.00"/>
    <numFmt numFmtId="168" formatCode="_-* #,##0_-;\-* #,##0_-;_-* &quot;-&quot;_-;_-@_-"/>
    <numFmt numFmtId="169" formatCode="_-* #,##0.00_-;\-* #,##0.00_-;_-* &quot;-&quot;??_-;_-@_-"/>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8"/>
      <name val="Calibri"/>
      <family val="2"/>
      <scheme val="minor"/>
    </font>
    <font>
      <b/>
      <sz val="8"/>
      <name val="Calibri"/>
      <family val="2"/>
      <scheme val="minor"/>
    </font>
    <font>
      <b/>
      <sz val="8"/>
      <color rgb="FF000000"/>
      <name val="Calibri"/>
      <family val="2"/>
      <scheme val="minor"/>
    </font>
    <font>
      <sz val="10"/>
      <color theme="1"/>
      <name val="Calibri"/>
      <family val="2"/>
      <scheme val="minor"/>
    </font>
    <font>
      <b/>
      <u/>
      <sz val="8"/>
      <name val="Calibri"/>
      <family val="2"/>
      <scheme val="minor"/>
    </font>
    <font>
      <i/>
      <sz val="8"/>
      <name val="Calibri"/>
      <family val="2"/>
      <scheme val="minor"/>
    </font>
    <font>
      <i/>
      <sz val="8"/>
      <color rgb="FF000000"/>
      <name val="Calibri"/>
      <family val="2"/>
      <scheme val="minor"/>
    </font>
    <font>
      <sz val="8"/>
      <color rgb="FF000000"/>
      <name val="Calibri"/>
      <family val="2"/>
      <scheme val="minor"/>
    </font>
    <font>
      <sz val="8"/>
      <color theme="1"/>
      <name val="Calibri"/>
      <family val="2"/>
      <scheme val="minor"/>
    </font>
    <font>
      <sz val="8"/>
      <color theme="0"/>
      <name val="Calibri"/>
      <family val="2"/>
      <scheme val="minor"/>
    </font>
    <font>
      <b/>
      <sz val="10"/>
      <name val="Calibri"/>
      <family val="2"/>
      <scheme val="minor"/>
    </font>
    <font>
      <b/>
      <sz val="10"/>
      <color theme="1"/>
      <name val="Calibri"/>
      <family val="2"/>
      <scheme val="minor"/>
    </font>
    <font>
      <b/>
      <sz val="8"/>
      <color theme="1"/>
      <name val="Calibri"/>
      <family val="2"/>
      <scheme val="minor"/>
    </font>
    <font>
      <b/>
      <sz val="8"/>
      <color rgb="FFFF0000"/>
      <name val="Arial"/>
      <family val="2"/>
    </font>
    <font>
      <sz val="11"/>
      <color rgb="FFFF0000"/>
      <name val="Arial"/>
      <family val="2"/>
    </font>
    <font>
      <sz val="11"/>
      <color theme="1"/>
      <name val="Arial"/>
      <family val="2"/>
    </font>
    <font>
      <b/>
      <sz val="8"/>
      <color theme="1"/>
      <name val="Arial"/>
      <family val="2"/>
    </font>
    <font>
      <sz val="12"/>
      <name val="Arial"/>
      <family val="2"/>
    </font>
    <font>
      <sz val="8"/>
      <color indexed="8"/>
      <name val="Arial"/>
      <family val="2"/>
    </font>
    <font>
      <b/>
      <sz val="8"/>
      <color indexed="8"/>
      <name val="Arial"/>
      <family val="2"/>
    </font>
    <font>
      <sz val="12"/>
      <color indexed="8"/>
      <name val="Arial"/>
      <family val="2"/>
    </font>
    <font>
      <sz val="8"/>
      <color theme="1"/>
      <name val="Arial"/>
      <family val="2"/>
    </font>
    <font>
      <sz val="9"/>
      <color theme="1"/>
      <name val="Arial"/>
      <family val="2"/>
    </font>
    <font>
      <b/>
      <sz val="8"/>
      <name val="Arial"/>
      <family val="2"/>
    </font>
    <font>
      <sz val="10"/>
      <color theme="1"/>
      <name val="Arial"/>
      <family val="2"/>
    </font>
    <font>
      <b/>
      <u/>
      <sz val="8"/>
      <color indexed="8"/>
      <name val="Arial"/>
      <family val="2"/>
    </font>
    <font>
      <sz val="8"/>
      <name val="Arial"/>
      <family val="2"/>
    </font>
    <font>
      <sz val="8"/>
      <color theme="0"/>
      <name val="Arial"/>
      <family val="2"/>
    </font>
    <font>
      <sz val="8"/>
      <color rgb="FF000000"/>
      <name val="Arial"/>
      <family val="2"/>
    </font>
    <font>
      <sz val="7.5"/>
      <color theme="1"/>
      <name val="Arial"/>
      <family val="2"/>
    </font>
    <font>
      <sz val="10"/>
      <name val="Arial"/>
      <family val="2"/>
    </font>
    <font>
      <b/>
      <sz val="11"/>
      <name val="Arial"/>
      <family val="2"/>
    </font>
    <font>
      <sz val="9"/>
      <name val="Arial"/>
      <family val="2"/>
    </font>
    <font>
      <b/>
      <sz val="9"/>
      <color indexed="81"/>
      <name val="Tahoma"/>
      <family val="2"/>
    </font>
    <font>
      <sz val="9"/>
      <color indexed="81"/>
      <name val="Tahoma"/>
      <family val="2"/>
    </font>
    <font>
      <sz val="6"/>
      <color theme="1"/>
      <name val="Arial"/>
      <family val="2"/>
    </font>
    <font>
      <b/>
      <sz val="11"/>
      <color theme="1"/>
      <name val="Arial"/>
      <family val="2"/>
    </font>
    <font>
      <sz val="7.25"/>
      <color theme="1"/>
      <name val="Arial"/>
      <family val="2"/>
    </font>
    <font>
      <sz val="14"/>
      <color theme="1"/>
      <name val="Arial"/>
      <family val="2"/>
    </font>
    <font>
      <sz val="11"/>
      <name val="Arial"/>
      <family val="2"/>
    </font>
    <font>
      <b/>
      <sz val="8"/>
      <color indexed="81"/>
      <name val="Tahoma"/>
      <family val="2"/>
    </font>
    <font>
      <sz val="8"/>
      <color indexed="81"/>
      <name val="Tahoma"/>
      <family val="2"/>
    </font>
    <font>
      <b/>
      <sz val="12"/>
      <name val="Arial"/>
      <family val="2"/>
    </font>
    <font>
      <sz val="11"/>
      <color indexed="8"/>
      <name val="Calibri"/>
      <family val="2"/>
    </font>
    <font>
      <b/>
      <sz val="10"/>
      <name val="Arial"/>
      <family val="2"/>
    </font>
    <font>
      <sz val="10"/>
      <color indexed="8"/>
      <name val="Arial"/>
      <family val="2"/>
    </font>
    <font>
      <sz val="12"/>
      <name val="Arial Black"/>
      <family val="2"/>
    </font>
    <font>
      <b/>
      <sz val="12"/>
      <name val="Arial Black"/>
      <family val="2"/>
    </font>
    <font>
      <b/>
      <sz val="12"/>
      <color indexed="8"/>
      <name val="Arial"/>
      <family val="2"/>
    </font>
    <font>
      <sz val="12"/>
      <color theme="1"/>
      <name val="Arial"/>
      <family val="2"/>
    </font>
    <font>
      <b/>
      <sz val="12"/>
      <color theme="1"/>
      <name val="Times New Roman"/>
      <family val="1"/>
    </font>
    <font>
      <sz val="12"/>
      <color theme="1"/>
      <name val="Times New Roman"/>
      <family val="1"/>
    </font>
    <font>
      <i/>
      <sz val="12"/>
      <color theme="1"/>
      <name val="Times New Roman"/>
      <family val="1"/>
    </font>
    <font>
      <b/>
      <sz val="14"/>
      <name val="Arial"/>
      <family val="2"/>
    </font>
    <font>
      <b/>
      <sz val="14"/>
      <color indexed="8"/>
      <name val="Arial"/>
      <family val="2"/>
    </font>
    <font>
      <b/>
      <sz val="14"/>
      <name val="Times New Roman"/>
      <family val="1"/>
    </font>
    <font>
      <b/>
      <sz val="12"/>
      <name val="Times New Roman"/>
      <family val="1"/>
    </font>
  </fonts>
  <fills count="24">
    <fill>
      <patternFill patternType="none"/>
    </fill>
    <fill>
      <patternFill patternType="gray125"/>
    </fill>
    <fill>
      <patternFill patternType="solid">
        <fgColor theme="1"/>
        <bgColor indexed="64"/>
      </patternFill>
    </fill>
    <fill>
      <patternFill patternType="solid">
        <fgColor theme="2" tint="-0.74999237037263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5117038483843"/>
        <bgColor indexed="64"/>
      </patternFill>
    </fill>
    <fill>
      <patternFill patternType="solid">
        <fgColor rgb="FFFDE9D9"/>
        <bgColor indexed="64"/>
      </patternFill>
    </fill>
    <fill>
      <patternFill patternType="solid">
        <fgColor rgb="FFDBE5F1"/>
        <bgColor indexed="64"/>
      </patternFill>
    </fill>
    <fill>
      <patternFill patternType="solid">
        <fgColor rgb="FFF2F2F2"/>
        <bgColor indexed="64"/>
      </patternFill>
    </fill>
    <fill>
      <patternFill patternType="solid">
        <fgColor rgb="FFFFFF00"/>
        <bgColor indexed="64"/>
      </patternFill>
    </fill>
    <fill>
      <patternFill patternType="solid">
        <fgColor indexed="42"/>
        <bgColor indexed="64"/>
      </patternFill>
    </fill>
    <fill>
      <patternFill patternType="solid">
        <fgColor indexed="9"/>
        <bgColor indexed="64"/>
      </patternFill>
    </fill>
    <fill>
      <patternFill patternType="solid">
        <fgColor indexed="29"/>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FFC000"/>
        <bgColor indexed="64"/>
      </patternFill>
    </fill>
    <fill>
      <patternFill patternType="solid">
        <fgColor theme="2" tint="-9.9978637043366805E-2"/>
        <bgColor indexed="64"/>
      </patternFill>
    </fill>
  </fills>
  <borders count="59">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double">
        <color indexed="64"/>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style="medium">
        <color rgb="FF000000"/>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8"/>
      </top>
      <bottom/>
      <diagonal/>
    </border>
    <border>
      <left/>
      <right/>
      <top style="double">
        <color indexed="8"/>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8"/>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8"/>
      </left>
      <right/>
      <top style="thin">
        <color indexed="8"/>
      </top>
      <bottom/>
      <diagonal/>
    </border>
    <border>
      <left style="medium">
        <color indexed="8"/>
      </left>
      <right/>
      <top style="medium">
        <color indexed="8"/>
      </top>
      <bottom/>
      <diagonal/>
    </border>
    <border>
      <left/>
      <right style="double">
        <color indexed="64"/>
      </right>
      <top/>
      <bottom/>
      <diagonal/>
    </border>
    <border>
      <left style="thin">
        <color theme="0"/>
      </left>
      <right style="thin">
        <color theme="0"/>
      </right>
      <top/>
      <bottom style="thin">
        <color theme="0"/>
      </bottom>
      <diagonal/>
    </border>
    <border>
      <left/>
      <right/>
      <top/>
      <bottom style="thin">
        <color theme="0"/>
      </bottom>
      <diagonal/>
    </border>
    <border>
      <left style="double">
        <color indexed="64"/>
      </left>
      <right style="thin">
        <color theme="0"/>
      </right>
      <top/>
      <bottom style="thin">
        <color theme="0"/>
      </bottom>
      <diagonal/>
    </border>
    <border>
      <left/>
      <right style="thin">
        <color theme="0"/>
      </right>
      <top/>
      <bottom style="thin">
        <color theme="0"/>
      </bottom>
      <diagonal/>
    </border>
    <border>
      <left style="double">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8"/>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47" fillId="0" borderId="0" applyFont="0" applyFill="0" applyBorder="0" applyAlignment="0" applyProtection="0"/>
    <xf numFmtId="0" fontId="21" fillId="0" borderId="0"/>
    <xf numFmtId="169" fontId="1" fillId="0" borderId="0" applyFont="0" applyFill="0" applyBorder="0" applyAlignment="0" applyProtection="0"/>
  </cellStyleXfs>
  <cellXfs count="617">
    <xf numFmtId="0" fontId="0" fillId="0" borderId="0" xfId="0"/>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applyAlignment="1">
      <alignment horizontal="fill"/>
    </xf>
    <xf numFmtId="164" fontId="5" fillId="0" borderId="0" xfId="1" applyNumberFormat="1" applyFont="1" applyFill="1" applyBorder="1" applyAlignment="1">
      <alignment horizontal="fill"/>
    </xf>
    <xf numFmtId="164" fontId="6" fillId="0" borderId="0" xfId="1" applyNumberFormat="1" applyFont="1" applyFill="1" applyBorder="1" applyAlignment="1">
      <alignment horizontal="fill"/>
    </xf>
    <xf numFmtId="0" fontId="7" fillId="0" borderId="0" xfId="0" applyFont="1"/>
    <xf numFmtId="0" fontId="3" fillId="0" borderId="0" xfId="0" applyNumberFormat="1" applyFont="1" applyFill="1" applyBorder="1" applyAlignment="1"/>
    <xf numFmtId="0" fontId="8" fillId="0" borderId="0" xfId="0" applyNumberFormat="1" applyFont="1" applyFill="1" applyBorder="1" applyAlignment="1">
      <alignment horizontal="left"/>
    </xf>
    <xf numFmtId="0" fontId="8" fillId="0" borderId="0" xfId="0" applyNumberFormat="1" applyFont="1" applyFill="1" applyBorder="1" applyAlignment="1">
      <alignment horizontal="left" vertical="center"/>
    </xf>
    <xf numFmtId="164" fontId="4" fillId="0" borderId="0" xfId="1" applyNumberFormat="1" applyFont="1" applyFill="1" applyBorder="1" applyAlignment="1"/>
    <xf numFmtId="0" fontId="3" fillId="0" borderId="0" xfId="0" applyNumberFormat="1" applyFont="1" applyFill="1" applyBorder="1" applyAlignment="1">
      <alignment vertical="top"/>
    </xf>
    <xf numFmtId="0" fontId="4" fillId="0" borderId="0" xfId="0" applyNumberFormat="1" applyFont="1" applyFill="1" applyBorder="1" applyAlignment="1">
      <alignment horizontal="center" vertical="top"/>
    </xf>
    <xf numFmtId="0" fontId="6"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top"/>
    </xf>
    <xf numFmtId="164" fontId="6" fillId="0" borderId="2" xfId="1" applyNumberFormat="1" applyFont="1" applyFill="1" applyBorder="1" applyAlignment="1">
      <alignment horizontal="center" vertical="center" wrapText="1"/>
    </xf>
    <xf numFmtId="0" fontId="4" fillId="0" borderId="0" xfId="0" applyNumberFormat="1" applyFont="1" applyFill="1" applyBorder="1" applyAlignment="1">
      <alignment horizontal="left" vertical="top"/>
    </xf>
    <xf numFmtId="164" fontId="4" fillId="0" borderId="0" xfId="0" applyNumberFormat="1" applyFont="1" applyFill="1" applyBorder="1" applyAlignment="1">
      <alignment horizontal="left" vertical="top"/>
    </xf>
    <xf numFmtId="0" fontId="4" fillId="0" borderId="0" xfId="0" applyNumberFormat="1" applyFont="1" applyFill="1" applyBorder="1" applyAlignment="1">
      <alignment vertical="top"/>
    </xf>
    <xf numFmtId="164" fontId="4" fillId="0" borderId="0" xfId="1" applyNumberFormat="1" applyFont="1" applyFill="1" applyBorder="1" applyAlignment="1">
      <alignment vertical="top"/>
    </xf>
    <xf numFmtId="0" fontId="9" fillId="0" borderId="0" xfId="0" applyNumberFormat="1" applyFont="1" applyFill="1" applyBorder="1" applyAlignment="1">
      <alignment horizontal="left" vertical="top"/>
    </xf>
    <xf numFmtId="164" fontId="10" fillId="0" borderId="0" xfId="1" applyNumberFormat="1" applyFont="1" applyFill="1" applyBorder="1" applyAlignment="1">
      <alignment vertical="top"/>
    </xf>
    <xf numFmtId="0" fontId="5" fillId="0" borderId="0" xfId="0" applyNumberFormat="1" applyFont="1" applyFill="1" applyBorder="1" applyAlignment="1">
      <alignment horizontal="left"/>
    </xf>
    <xf numFmtId="164" fontId="6" fillId="0" borderId="3" xfId="1" applyNumberFormat="1" applyFont="1" applyFill="1" applyBorder="1" applyAlignment="1"/>
    <xf numFmtId="164" fontId="4" fillId="0" borderId="0" xfId="0" applyNumberFormat="1" applyFont="1" applyFill="1" applyBorder="1" applyAlignment="1">
      <alignment vertical="top"/>
    </xf>
    <xf numFmtId="0" fontId="9" fillId="0" borderId="0" xfId="0" applyNumberFormat="1" applyFont="1" applyFill="1" applyBorder="1" applyAlignment="1">
      <alignment vertical="top"/>
    </xf>
    <xf numFmtId="164" fontId="11" fillId="0" borderId="0" xfId="1" applyNumberFormat="1" applyFont="1" applyFill="1" applyBorder="1" applyAlignment="1">
      <alignment vertical="top"/>
    </xf>
    <xf numFmtId="164" fontId="4" fillId="0" borderId="0" xfId="0" applyNumberFormat="1" applyFont="1" applyFill="1" applyBorder="1" applyAlignment="1">
      <alignment horizontal="center" vertical="top"/>
    </xf>
    <xf numFmtId="0" fontId="5" fillId="0" borderId="0" xfId="0" applyNumberFormat="1" applyFont="1" applyFill="1" applyBorder="1" applyAlignment="1">
      <alignment vertical="top"/>
    </xf>
    <xf numFmtId="164" fontId="6" fillId="0" borderId="4" xfId="1" applyNumberFormat="1" applyFont="1" applyFill="1" applyBorder="1" applyAlignment="1"/>
    <xf numFmtId="0" fontId="5" fillId="0" borderId="5" xfId="0" applyNumberFormat="1" applyFont="1" applyFill="1" applyBorder="1" applyAlignment="1">
      <alignment horizontal="left" vertical="top"/>
    </xf>
    <xf numFmtId="0" fontId="5" fillId="0" borderId="5" xfId="0" applyNumberFormat="1" applyFont="1" applyFill="1" applyBorder="1" applyAlignment="1">
      <alignment vertical="top"/>
    </xf>
    <xf numFmtId="164" fontId="5" fillId="0" borderId="5" xfId="1" applyNumberFormat="1" applyFont="1" applyFill="1" applyBorder="1" applyAlignment="1">
      <alignment vertical="top"/>
    </xf>
    <xf numFmtId="164" fontId="6" fillId="0" borderId="4" xfId="1" applyNumberFormat="1" applyFont="1" applyFill="1" applyBorder="1" applyAlignment="1">
      <alignment vertical="top"/>
    </xf>
    <xf numFmtId="164" fontId="6" fillId="0" borderId="0" xfId="1" applyNumberFormat="1" applyFont="1" applyFill="1" applyBorder="1" applyAlignment="1">
      <alignment vertical="top"/>
    </xf>
    <xf numFmtId="164" fontId="5" fillId="0" borderId="0" xfId="1" applyNumberFormat="1" applyFont="1" applyFill="1" applyBorder="1" applyAlignment="1">
      <alignment vertical="top"/>
    </xf>
    <xf numFmtId="0" fontId="3"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3" fontId="4" fillId="0" borderId="0" xfId="0" applyNumberFormat="1" applyFont="1" applyFill="1" applyBorder="1" applyAlignment="1">
      <alignment vertical="center"/>
    </xf>
    <xf numFmtId="164" fontId="6" fillId="0" borderId="0" xfId="1" applyNumberFormat="1" applyFont="1" applyFill="1" applyBorder="1" applyAlignment="1">
      <alignment vertical="center"/>
    </xf>
    <xf numFmtId="164" fontId="4" fillId="0" borderId="0" xfId="1" applyNumberFormat="1" applyFont="1" applyFill="1" applyBorder="1" applyAlignment="1">
      <alignment vertical="center"/>
    </xf>
    <xf numFmtId="164" fontId="11" fillId="0" borderId="0" xfId="1" applyNumberFormat="1" applyFont="1" applyFill="1" applyBorder="1" applyAlignment="1">
      <alignment vertical="center"/>
    </xf>
    <xf numFmtId="3" fontId="6" fillId="0" borderId="0" xfId="0" applyNumberFormat="1" applyFont="1" applyFill="1" applyBorder="1" applyAlignment="1">
      <alignment vertical="center"/>
    </xf>
    <xf numFmtId="164" fontId="11" fillId="0" borderId="0" xfId="1" applyNumberFormat="1" applyFont="1" applyFill="1" applyBorder="1" applyAlignment="1">
      <alignment horizontal="fill" vertical="center"/>
    </xf>
    <xf numFmtId="3" fontId="4" fillId="0" borderId="2" xfId="0" applyNumberFormat="1" applyFont="1" applyFill="1" applyBorder="1" applyAlignment="1">
      <alignment horizontal="center" vertical="center"/>
    </xf>
    <xf numFmtId="3" fontId="4" fillId="0" borderId="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164" fontId="11" fillId="0" borderId="6" xfId="1" applyNumberFormat="1" applyFont="1" applyFill="1" applyBorder="1" applyAlignment="1">
      <alignment vertical="center"/>
    </xf>
    <xf numFmtId="3" fontId="5" fillId="0" borderId="0" xfId="0" applyNumberFormat="1" applyFont="1" applyFill="1" applyBorder="1" applyAlignment="1">
      <alignment vertical="center"/>
    </xf>
    <xf numFmtId="164" fontId="6" fillId="0" borderId="7" xfId="1" applyNumberFormat="1" applyFont="1" applyFill="1" applyBorder="1" applyAlignment="1">
      <alignment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vertical="center"/>
    </xf>
    <xf numFmtId="164" fontId="11" fillId="0" borderId="8" xfId="1" applyNumberFormat="1" applyFont="1" applyFill="1" applyBorder="1" applyAlignment="1">
      <alignment vertical="center"/>
    </xf>
    <xf numFmtId="0" fontId="4" fillId="0" borderId="7" xfId="0" applyNumberFormat="1" applyFont="1" applyFill="1" applyBorder="1" applyAlignment="1">
      <alignment horizontal="left" vertical="center"/>
    </xf>
    <xf numFmtId="0" fontId="4" fillId="0" borderId="7" xfId="0" applyNumberFormat="1" applyFont="1" applyFill="1" applyBorder="1" applyAlignment="1">
      <alignment vertical="center" wrapText="1"/>
    </xf>
    <xf numFmtId="164" fontId="11" fillId="0" borderId="7" xfId="1" applyNumberFormat="1" applyFont="1" applyFill="1" applyBorder="1" applyAlignment="1">
      <alignment horizontal="right" vertical="center"/>
    </xf>
    <xf numFmtId="0" fontId="11" fillId="0" borderId="0" xfId="0" applyNumberFormat="1" applyFont="1" applyFill="1" applyBorder="1" applyAlignment="1">
      <alignment vertical="center"/>
    </xf>
    <xf numFmtId="164" fontId="6" fillId="0" borderId="7" xfId="1" applyNumberFormat="1" applyFont="1" applyFill="1" applyBorder="1" applyAlignment="1">
      <alignment horizontal="right" vertical="center"/>
    </xf>
    <xf numFmtId="164" fontId="11" fillId="0" borderId="9" xfId="1" applyNumberFormat="1" applyFont="1" applyFill="1" applyBorder="1" applyAlignment="1">
      <alignment vertical="center"/>
    </xf>
    <xf numFmtId="164" fontId="5" fillId="0" borderId="0" xfId="1" applyNumberFormat="1" applyFont="1" applyFill="1" applyBorder="1" applyAlignment="1">
      <alignment vertical="center"/>
    </xf>
    <xf numFmtId="164" fontId="12" fillId="0" borderId="0" xfId="1" applyNumberFormat="1" applyFont="1"/>
    <xf numFmtId="0" fontId="4" fillId="0" borderId="2" xfId="0" applyNumberFormat="1" applyFont="1" applyFill="1" applyBorder="1" applyAlignment="1">
      <alignment vertical="center"/>
    </xf>
    <xf numFmtId="164" fontId="4" fillId="0" borderId="9" xfId="1" applyNumberFormat="1" applyFont="1" applyFill="1" applyBorder="1" applyAlignment="1">
      <alignment vertical="center"/>
    </xf>
    <xf numFmtId="164" fontId="4" fillId="0" borderId="7" xfId="1" applyNumberFormat="1" applyFont="1" applyFill="1" applyBorder="1" applyAlignment="1">
      <alignment vertical="center"/>
    </xf>
    <xf numFmtId="164" fontId="6" fillId="0" borderId="10" xfId="1" applyNumberFormat="1" applyFont="1" applyFill="1" applyBorder="1" applyAlignment="1">
      <alignment vertical="center"/>
    </xf>
    <xf numFmtId="0" fontId="4" fillId="0" borderId="8" xfId="0" applyNumberFormat="1" applyFont="1" applyFill="1" applyBorder="1" applyAlignment="1">
      <alignment vertical="center"/>
    </xf>
    <xf numFmtId="164" fontId="6" fillId="0" borderId="2" xfId="1" applyNumberFormat="1" applyFont="1" applyFill="1" applyBorder="1" applyAlignment="1">
      <alignment vertical="center"/>
    </xf>
    <xf numFmtId="164" fontId="4" fillId="2" borderId="9" xfId="1" applyNumberFormat="1" applyFont="1" applyFill="1" applyBorder="1" applyAlignment="1">
      <alignment vertical="center"/>
    </xf>
    <xf numFmtId="164" fontId="11" fillId="0" borderId="0" xfId="1" applyNumberFormat="1" applyFont="1" applyFill="1" applyBorder="1" applyAlignment="1">
      <alignment horizontal="right"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left" vertical="center"/>
    </xf>
    <xf numFmtId="164" fontId="13" fillId="3" borderId="0" xfId="1" applyNumberFormat="1" applyFont="1" applyFill="1" applyBorder="1" applyAlignment="1">
      <alignment vertical="center"/>
    </xf>
    <xf numFmtId="164" fontId="13" fillId="3" borderId="7" xfId="1" applyNumberFormat="1" applyFont="1" applyFill="1" applyBorder="1" applyAlignment="1">
      <alignment vertical="center"/>
    </xf>
    <xf numFmtId="164" fontId="11" fillId="0" borderId="7" xfId="1" applyNumberFormat="1" applyFont="1" applyFill="1" applyBorder="1" applyAlignment="1">
      <alignment vertical="center"/>
    </xf>
    <xf numFmtId="1" fontId="3" fillId="0" borderId="0" xfId="0" applyNumberFormat="1" applyFont="1" applyFill="1" applyBorder="1" applyAlignment="1">
      <alignment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left" vertical="center"/>
    </xf>
    <xf numFmtId="0" fontId="3"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center"/>
    </xf>
    <xf numFmtId="0" fontId="4" fillId="0" borderId="0" xfId="0" applyNumberFormat="1" applyFont="1" applyFill="1" applyBorder="1" applyAlignment="1"/>
    <xf numFmtId="164" fontId="6" fillId="0" borderId="9" xfId="1" applyNumberFormat="1" applyFont="1" applyFill="1" applyBorder="1" applyAlignment="1">
      <alignment vertical="center"/>
    </xf>
    <xf numFmtId="1" fontId="14" fillId="0" borderId="0" xfId="0" applyNumberFormat="1" applyFont="1" applyFill="1" applyBorder="1" applyAlignment="1">
      <alignment vertical="center"/>
    </xf>
    <xf numFmtId="0" fontId="15" fillId="0" borderId="0" xfId="0" applyFont="1"/>
    <xf numFmtId="164" fontId="11" fillId="0" borderId="11" xfId="1" applyNumberFormat="1" applyFont="1" applyFill="1" applyBorder="1" applyAlignment="1">
      <alignment vertical="center"/>
    </xf>
    <xf numFmtId="164" fontId="11" fillId="0" borderId="0" xfId="1" applyNumberFormat="1" applyFont="1" applyFill="1" applyBorder="1" applyAlignment="1"/>
    <xf numFmtId="3" fontId="5" fillId="0" borderId="7" xfId="0" applyNumberFormat="1" applyFont="1" applyFill="1" applyBorder="1" applyAlignment="1">
      <alignment vertical="center"/>
    </xf>
    <xf numFmtId="0" fontId="5" fillId="0" borderId="7" xfId="0" applyNumberFormat="1" applyFont="1" applyFill="1" applyBorder="1" applyAlignment="1">
      <alignment vertical="center"/>
    </xf>
    <xf numFmtId="164" fontId="11" fillId="0" borderId="12" xfId="1" applyNumberFormat="1" applyFont="1" applyFill="1" applyBorder="1" applyAlignment="1">
      <alignment vertical="center"/>
    </xf>
    <xf numFmtId="0" fontId="5" fillId="0" borderId="4" xfId="0" applyNumberFormat="1" applyFont="1" applyFill="1" applyBorder="1" applyAlignment="1">
      <alignment vertical="center"/>
    </xf>
    <xf numFmtId="164" fontId="6" fillId="0" borderId="4" xfId="1" applyNumberFormat="1" applyFont="1" applyFill="1" applyBorder="1" applyAlignment="1">
      <alignment horizontal="center" vertical="center" wrapText="1"/>
    </xf>
    <xf numFmtId="0" fontId="5" fillId="0" borderId="2" xfId="0" applyNumberFormat="1" applyFont="1" applyFill="1" applyBorder="1" applyAlignment="1">
      <alignment vertical="center"/>
    </xf>
    <xf numFmtId="0" fontId="16" fillId="0" borderId="0" xfId="0" applyFont="1"/>
    <xf numFmtId="0" fontId="12" fillId="0" borderId="0" xfId="0" applyFont="1"/>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164" fontId="5" fillId="0" borderId="7" xfId="1" applyNumberFormat="1" applyFont="1" applyFill="1" applyBorder="1" applyAlignment="1">
      <alignment vertical="center"/>
    </xf>
    <xf numFmtId="0" fontId="7" fillId="0" borderId="0" xfId="0" applyFont="1" applyFill="1"/>
    <xf numFmtId="0" fontId="19" fillId="0" borderId="0" xfId="0" applyFont="1"/>
    <xf numFmtId="0" fontId="22" fillId="5" borderId="16" xfId="3" applyNumberFormat="1" applyFont="1" applyFill="1" applyBorder="1" applyAlignment="1">
      <alignment vertical="center"/>
    </xf>
    <xf numFmtId="0" fontId="22" fillId="5" borderId="0" xfId="3" applyNumberFormat="1" applyFont="1" applyFill="1" applyBorder="1" applyAlignment="1">
      <alignment vertical="center"/>
    </xf>
    <xf numFmtId="3" fontId="22" fillId="5" borderId="0" xfId="3" applyNumberFormat="1" applyFont="1" applyFill="1" applyBorder="1" applyAlignment="1">
      <alignment vertical="center"/>
    </xf>
    <xf numFmtId="3" fontId="22" fillId="5" borderId="17" xfId="3" applyNumberFormat="1" applyFont="1" applyFill="1" applyBorder="1" applyAlignment="1">
      <alignment vertical="center"/>
    </xf>
    <xf numFmtId="0" fontId="22" fillId="5" borderId="16" xfId="3" applyNumberFormat="1" applyFont="1" applyFill="1" applyBorder="1" applyAlignment="1">
      <alignment horizontal="fill" vertical="center"/>
    </xf>
    <xf numFmtId="0" fontId="22" fillId="5" borderId="0" xfId="3" applyNumberFormat="1" applyFont="1" applyFill="1" applyBorder="1" applyAlignment="1">
      <alignment horizontal="fill" vertical="center"/>
    </xf>
    <xf numFmtId="3" fontId="22" fillId="5" borderId="0" xfId="3" applyNumberFormat="1" applyFont="1" applyFill="1" applyBorder="1" applyAlignment="1">
      <alignment horizontal="fill" vertical="center"/>
    </xf>
    <xf numFmtId="166" fontId="23" fillId="5" borderId="17" xfId="3" applyNumberFormat="1" applyFont="1" applyFill="1" applyBorder="1" applyAlignment="1">
      <alignment horizontal="center" vertical="center"/>
    </xf>
    <xf numFmtId="0" fontId="22" fillId="5" borderId="1" xfId="3" applyNumberFormat="1" applyFont="1" applyFill="1" applyBorder="1" applyAlignment="1">
      <alignment horizontal="fill" vertical="center"/>
    </xf>
    <xf numFmtId="0" fontId="22" fillId="5" borderId="1" xfId="3" applyNumberFormat="1" applyFont="1" applyFill="1" applyBorder="1" applyAlignment="1">
      <alignment vertical="center"/>
    </xf>
    <xf numFmtId="0" fontId="22" fillId="5" borderId="18" xfId="3" applyNumberFormat="1" applyFont="1" applyFill="1" applyBorder="1" applyAlignment="1">
      <alignment vertical="center"/>
    </xf>
    <xf numFmtId="0" fontId="22" fillId="5" borderId="19" xfId="3" applyNumberFormat="1" applyFont="1" applyFill="1" applyBorder="1" applyAlignment="1">
      <alignment vertical="center"/>
    </xf>
    <xf numFmtId="3" fontId="22" fillId="5" borderId="19" xfId="3" applyNumberFormat="1" applyFont="1" applyFill="1" applyBorder="1" applyAlignment="1">
      <alignment vertical="center"/>
    </xf>
    <xf numFmtId="3" fontId="22" fillId="5" borderId="20" xfId="3" applyNumberFormat="1" applyFont="1" applyFill="1" applyBorder="1" applyAlignment="1">
      <alignment vertical="center"/>
    </xf>
    <xf numFmtId="0" fontId="22" fillId="5" borderId="21" xfId="3" applyNumberFormat="1" applyFont="1" applyFill="1" applyBorder="1" applyAlignment="1">
      <alignment vertical="center"/>
    </xf>
    <xf numFmtId="1" fontId="22" fillId="5" borderId="22" xfId="3" applyNumberFormat="1" applyFont="1" applyFill="1" applyBorder="1" applyAlignment="1">
      <alignment vertical="center"/>
    </xf>
    <xf numFmtId="0" fontId="22" fillId="5" borderId="22" xfId="3" applyNumberFormat="1" applyFont="1" applyFill="1" applyBorder="1" applyAlignment="1">
      <alignment vertical="center"/>
    </xf>
    <xf numFmtId="0" fontId="22" fillId="5" borderId="3" xfId="3" applyNumberFormat="1" applyFont="1" applyFill="1" applyBorder="1" applyAlignment="1">
      <alignment vertical="center"/>
    </xf>
    <xf numFmtId="3" fontId="22" fillId="5" borderId="22" xfId="3" applyNumberFormat="1" applyFont="1" applyFill="1" applyBorder="1" applyAlignment="1">
      <alignment vertical="center"/>
    </xf>
    <xf numFmtId="3" fontId="22" fillId="5" borderId="23" xfId="3" applyNumberFormat="1" applyFont="1" applyFill="1" applyBorder="1" applyAlignment="1">
      <alignment vertical="center"/>
    </xf>
    <xf numFmtId="0" fontId="20" fillId="6" borderId="13" xfId="0" applyFont="1" applyFill="1" applyBorder="1" applyAlignment="1">
      <alignment vertical="top" wrapText="1"/>
    </xf>
    <xf numFmtId="0" fontId="20" fillId="6" borderId="13" xfId="0" applyFont="1" applyFill="1" applyBorder="1" applyAlignment="1">
      <alignment horizontal="center" vertical="top" wrapText="1"/>
    </xf>
    <xf numFmtId="0" fontId="25" fillId="7" borderId="13" xfId="0" applyFont="1" applyFill="1" applyBorder="1" applyAlignment="1">
      <alignment horizontal="center" vertical="top" wrapText="1"/>
    </xf>
    <xf numFmtId="164" fontId="25" fillId="0" borderId="13" xfId="1" applyNumberFormat="1" applyFont="1" applyBorder="1" applyAlignment="1">
      <alignment vertical="top"/>
    </xf>
    <xf numFmtId="164" fontId="25" fillId="8" borderId="13" xfId="1" applyNumberFormat="1" applyFont="1" applyFill="1" applyBorder="1" applyAlignment="1">
      <alignment vertical="top" wrapText="1"/>
    </xf>
    <xf numFmtId="164" fontId="20" fillId="9" borderId="13" xfId="1" applyNumberFormat="1" applyFont="1" applyFill="1" applyBorder="1" applyAlignment="1">
      <alignment vertical="top" wrapText="1"/>
    </xf>
    <xf numFmtId="164" fontId="20" fillId="10" borderId="13" xfId="1" applyNumberFormat="1" applyFont="1" applyFill="1" applyBorder="1" applyAlignment="1">
      <alignment vertical="top" wrapText="1"/>
    </xf>
    <xf numFmtId="0" fontId="25" fillId="6" borderId="13" xfId="0" applyFont="1" applyFill="1" applyBorder="1" applyAlignment="1">
      <alignment vertical="top" wrapText="1"/>
    </xf>
    <xf numFmtId="0" fontId="25" fillId="7" borderId="13" xfId="0" applyFont="1" applyFill="1" applyBorder="1" applyAlignment="1">
      <alignment vertical="top" wrapText="1"/>
    </xf>
    <xf numFmtId="164" fontId="20" fillId="12" borderId="13" xfId="1" applyNumberFormat="1" applyFont="1" applyFill="1" applyBorder="1" applyAlignment="1">
      <alignment vertical="top" wrapText="1"/>
    </xf>
    <xf numFmtId="0" fontId="20" fillId="12" borderId="13" xfId="0" applyFont="1" applyFill="1" applyBorder="1" applyAlignment="1">
      <alignment vertical="top" wrapText="1"/>
    </xf>
    <xf numFmtId="0" fontId="20" fillId="9" borderId="13" xfId="0" applyFont="1" applyFill="1" applyBorder="1" applyAlignment="1">
      <alignment vertical="top" wrapText="1"/>
    </xf>
    <xf numFmtId="0" fontId="20" fillId="0" borderId="13" xfId="0" applyFont="1" applyBorder="1" applyAlignment="1">
      <alignment vertical="top" wrapText="1"/>
    </xf>
    <xf numFmtId="164" fontId="20" fillId="7" borderId="13" xfId="1" applyNumberFormat="1" applyFont="1" applyFill="1" applyBorder="1" applyAlignment="1">
      <alignment vertical="top" wrapText="1"/>
    </xf>
    <xf numFmtId="164" fontId="25" fillId="7" borderId="13" xfId="1" applyNumberFormat="1" applyFont="1" applyFill="1" applyBorder="1" applyAlignment="1">
      <alignment vertical="top" wrapText="1"/>
    </xf>
    <xf numFmtId="164" fontId="20" fillId="13" borderId="13" xfId="1" applyNumberFormat="1" applyFont="1" applyFill="1" applyBorder="1" applyAlignment="1">
      <alignment vertical="top" wrapText="1"/>
    </xf>
    <xf numFmtId="0" fontId="20" fillId="7" borderId="13" xfId="0" applyFont="1" applyFill="1" applyBorder="1" applyAlignment="1">
      <alignment vertical="top" wrapText="1"/>
    </xf>
    <xf numFmtId="164" fontId="25" fillId="9" borderId="13" xfId="1" applyNumberFormat="1" applyFont="1" applyFill="1" applyBorder="1" applyAlignment="1">
      <alignment vertical="top" wrapText="1"/>
    </xf>
    <xf numFmtId="0" fontId="25" fillId="0" borderId="13" xfId="0" applyFont="1" applyBorder="1" applyAlignment="1">
      <alignment vertical="top"/>
    </xf>
    <xf numFmtId="0" fontId="20" fillId="6" borderId="26" xfId="0" applyFont="1" applyFill="1" applyBorder="1" applyAlignment="1">
      <alignment horizontal="center" vertical="top" wrapText="1"/>
    </xf>
    <xf numFmtId="0" fontId="20" fillId="6" borderId="26" xfId="0" applyFont="1" applyFill="1" applyBorder="1" applyAlignment="1">
      <alignment vertical="top" wrapText="1"/>
    </xf>
    <xf numFmtId="164" fontId="25" fillId="0" borderId="0" xfId="1" applyNumberFormat="1" applyFont="1" applyFill="1" applyBorder="1" applyAlignment="1">
      <alignment vertical="top" wrapText="1"/>
    </xf>
    <xf numFmtId="0" fontId="20" fillId="0" borderId="0" xfId="0" applyFont="1" applyFill="1" applyBorder="1" applyAlignment="1">
      <alignment horizontal="center" vertical="top" wrapText="1"/>
    </xf>
    <xf numFmtId="0" fontId="20" fillId="0" borderId="27" xfId="0" applyFont="1" applyFill="1" applyBorder="1" applyAlignment="1">
      <alignment horizontal="center" vertical="top" wrapText="1"/>
    </xf>
    <xf numFmtId="164" fontId="25" fillId="0" borderId="27" xfId="1" applyNumberFormat="1" applyFont="1" applyFill="1" applyBorder="1" applyAlignment="1">
      <alignment vertical="top" wrapText="1"/>
    </xf>
    <xf numFmtId="0" fontId="20" fillId="13" borderId="13" xfId="0" applyFont="1" applyFill="1" applyBorder="1" applyAlignment="1">
      <alignment vertical="top" wrapText="1"/>
    </xf>
    <xf numFmtId="164" fontId="25" fillId="0" borderId="1" xfId="1" applyNumberFormat="1" applyFont="1" applyFill="1" applyBorder="1" applyAlignment="1">
      <alignment vertical="top" wrapText="1"/>
    </xf>
    <xf numFmtId="164" fontId="20" fillId="0" borderId="1" xfId="1" applyNumberFormat="1" applyFont="1" applyFill="1" applyBorder="1" applyAlignment="1">
      <alignment vertical="top" wrapText="1"/>
    </xf>
    <xf numFmtId="164" fontId="20" fillId="0" borderId="25" xfId="1" applyNumberFormat="1" applyFont="1" applyFill="1" applyBorder="1" applyAlignment="1">
      <alignment vertical="top" wrapText="1"/>
    </xf>
    <xf numFmtId="0" fontId="27" fillId="14" borderId="13" xfId="0" applyFont="1" applyFill="1" applyBorder="1" applyAlignment="1">
      <alignment horizontal="center" vertical="top" wrapText="1"/>
    </xf>
    <xf numFmtId="0" fontId="26" fillId="0" borderId="13" xfId="0" applyFont="1" applyBorder="1" applyAlignment="1">
      <alignment vertical="top"/>
    </xf>
    <xf numFmtId="0" fontId="26" fillId="0" borderId="0" xfId="0" applyFont="1"/>
    <xf numFmtId="0" fontId="20" fillId="6" borderId="13" xfId="0" applyFont="1" applyFill="1" applyBorder="1" applyAlignment="1">
      <alignment horizontal="center" vertical="center" wrapText="1"/>
    </xf>
    <xf numFmtId="0" fontId="20" fillId="0" borderId="4" xfId="0" applyFont="1" applyFill="1" applyBorder="1" applyAlignment="1">
      <alignment horizontal="center" vertical="top" wrapText="1"/>
    </xf>
    <xf numFmtId="0" fontId="20" fillId="0" borderId="29" xfId="0" applyFont="1" applyFill="1" applyBorder="1" applyAlignment="1">
      <alignment horizontal="center" vertical="top" wrapText="1"/>
    </xf>
    <xf numFmtId="164" fontId="20" fillId="9" borderId="13" xfId="1" applyNumberFormat="1" applyFont="1" applyFill="1" applyBorder="1" applyAlignment="1">
      <alignment horizontal="center" vertical="top" wrapText="1"/>
    </xf>
    <xf numFmtId="164" fontId="25" fillId="0" borderId="13" xfId="1" applyNumberFormat="1" applyFont="1" applyFill="1" applyBorder="1" applyAlignment="1">
      <alignment vertical="top" wrapText="1"/>
    </xf>
    <xf numFmtId="164" fontId="25" fillId="15" borderId="13" xfId="1" applyNumberFormat="1" applyFont="1" applyFill="1" applyBorder="1" applyAlignment="1">
      <alignment vertical="top" wrapText="1"/>
    </xf>
    <xf numFmtId="164" fontId="25" fillId="0" borderId="13" xfId="1" applyNumberFormat="1" applyFont="1" applyBorder="1" applyAlignment="1">
      <alignment vertical="top" wrapText="1"/>
    </xf>
    <xf numFmtId="0" fontId="22" fillId="0" borderId="0" xfId="0" applyNumberFormat="1" applyFont="1" applyFill="1" applyBorder="1" applyAlignment="1">
      <alignment vertical="center"/>
    </xf>
    <xf numFmtId="37" fontId="23" fillId="0" borderId="0" xfId="0" applyNumberFormat="1" applyFont="1" applyFill="1" applyBorder="1" applyAlignment="1">
      <alignment horizontal="right" vertical="center"/>
    </xf>
    <xf numFmtId="0" fontId="27" fillId="11" borderId="2" xfId="0" applyNumberFormat="1" applyFont="1" applyFill="1" applyBorder="1" applyAlignment="1">
      <alignment horizontal="left" vertical="center"/>
    </xf>
    <xf numFmtId="3" fontId="27" fillId="11" borderId="2" xfId="0" applyNumberFormat="1" applyFont="1" applyFill="1" applyBorder="1" applyAlignment="1">
      <alignment horizontal="center" vertical="center"/>
    </xf>
    <xf numFmtId="0" fontId="27" fillId="11" borderId="2" xfId="0" applyNumberFormat="1" applyFont="1" applyFill="1" applyBorder="1" applyAlignment="1">
      <alignment horizontal="center" vertical="center"/>
    </xf>
    <xf numFmtId="0" fontId="22" fillId="0" borderId="30" xfId="0" applyNumberFormat="1" applyFont="1" applyFill="1" applyBorder="1" applyAlignment="1">
      <alignment vertical="center"/>
    </xf>
    <xf numFmtId="0" fontId="29" fillId="0" borderId="30" xfId="0" applyNumberFormat="1" applyFont="1" applyFill="1" applyBorder="1" applyAlignment="1">
      <alignment vertical="center"/>
    </xf>
    <xf numFmtId="0" fontId="23" fillId="0" borderId="0" xfId="0" applyNumberFormat="1" applyFont="1" applyFill="1" applyBorder="1" applyAlignment="1">
      <alignment vertical="center"/>
    </xf>
    <xf numFmtId="3" fontId="22" fillId="0" borderId="0" xfId="0" applyNumberFormat="1" applyFont="1" applyFill="1" applyBorder="1" applyAlignment="1">
      <alignment vertical="center"/>
    </xf>
    <xf numFmtId="164" fontId="22" fillId="0" borderId="11" xfId="1" applyNumberFormat="1" applyFont="1" applyFill="1" applyBorder="1" applyAlignment="1">
      <alignment vertical="center"/>
    </xf>
    <xf numFmtId="164" fontId="22" fillId="0" borderId="0" xfId="1" applyNumberFormat="1" applyFont="1" applyFill="1" applyBorder="1" applyAlignment="1">
      <alignment vertical="center"/>
    </xf>
    <xf numFmtId="0" fontId="22" fillId="0" borderId="0" xfId="0" applyNumberFormat="1" applyFont="1" applyFill="1" applyAlignment="1">
      <alignment vertical="center"/>
    </xf>
    <xf numFmtId="164" fontId="22" fillId="0" borderId="19" xfId="1" applyNumberFormat="1" applyFont="1" applyFill="1" applyBorder="1" applyAlignment="1">
      <alignment vertical="center"/>
    </xf>
    <xf numFmtId="0" fontId="30" fillId="0" borderId="0" xfId="0" applyNumberFormat="1" applyFont="1" applyFill="1" applyBorder="1" applyAlignment="1">
      <alignment vertical="center"/>
    </xf>
    <xf numFmtId="164" fontId="23" fillId="0" borderId="19" xfId="1" applyNumberFormat="1" applyFont="1" applyFill="1" applyBorder="1" applyAlignment="1">
      <alignment horizontal="right" vertical="center"/>
    </xf>
    <xf numFmtId="0" fontId="23" fillId="0" borderId="0" xfId="0" applyNumberFormat="1" applyFont="1" applyFill="1" applyAlignment="1">
      <alignment vertical="center"/>
    </xf>
    <xf numFmtId="0" fontId="30" fillId="0" borderId="0" xfId="0" applyNumberFormat="1" applyFont="1" applyAlignment="1">
      <alignment vertical="center"/>
    </xf>
    <xf numFmtId="0" fontId="27" fillId="0" borderId="0" xfId="0" applyNumberFormat="1" applyFont="1" applyBorder="1" applyAlignment="1">
      <alignment vertical="center"/>
    </xf>
    <xf numFmtId="0" fontId="30" fillId="0" borderId="0" xfId="0" applyNumberFormat="1" applyFont="1" applyBorder="1" applyAlignment="1">
      <alignment vertical="center"/>
    </xf>
    <xf numFmtId="3" fontId="22" fillId="0" borderId="30" xfId="0" applyNumberFormat="1" applyFont="1" applyFill="1" applyBorder="1" applyAlignment="1">
      <alignment horizontal="right" vertical="center"/>
    </xf>
    <xf numFmtId="3" fontId="22" fillId="0" borderId="30" xfId="0" applyNumberFormat="1" applyFont="1" applyFill="1" applyBorder="1" applyAlignment="1">
      <alignment vertical="center"/>
    </xf>
    <xf numFmtId="0" fontId="20" fillId="0" borderId="0" xfId="0" applyFont="1" applyBorder="1"/>
    <xf numFmtId="0" fontId="20" fillId="0" borderId="0" xfId="0" applyFont="1" applyFill="1" applyBorder="1"/>
    <xf numFmtId="167" fontId="22" fillId="0" borderId="0" xfId="0" applyNumberFormat="1" applyFont="1" applyFill="1" applyBorder="1" applyAlignment="1">
      <alignment horizontal="right"/>
    </xf>
    <xf numFmtId="0" fontId="22" fillId="0" borderId="31" xfId="0" applyNumberFormat="1" applyFont="1" applyFill="1" applyBorder="1" applyAlignment="1">
      <alignment vertical="center"/>
    </xf>
    <xf numFmtId="0" fontId="22" fillId="0" borderId="0" xfId="0" applyNumberFormat="1" applyFont="1" applyFill="1" applyBorder="1" applyAlignment="1">
      <alignment horizontal="center" vertical="center"/>
    </xf>
    <xf numFmtId="3" fontId="23" fillId="0" borderId="19" xfId="0" applyNumberFormat="1" applyFont="1" applyFill="1" applyBorder="1" applyAlignment="1">
      <alignment vertical="center"/>
    </xf>
    <xf numFmtId="0" fontId="19" fillId="0" borderId="0" xfId="0" applyFont="1" applyFill="1"/>
    <xf numFmtId="0" fontId="22" fillId="5" borderId="33" xfId="3" applyNumberFormat="1" applyFont="1" applyFill="1" applyBorder="1" applyAlignment="1">
      <alignment vertical="center"/>
    </xf>
    <xf numFmtId="0" fontId="22" fillId="5" borderId="34" xfId="3" applyNumberFormat="1" applyFont="1" applyFill="1" applyBorder="1" applyAlignment="1">
      <alignment vertical="center"/>
    </xf>
    <xf numFmtId="3" fontId="22" fillId="5" borderId="34" xfId="3" applyNumberFormat="1" applyFont="1" applyFill="1" applyBorder="1" applyAlignment="1">
      <alignment vertical="center"/>
    </xf>
    <xf numFmtId="3" fontId="22" fillId="5" borderId="35" xfId="3" applyNumberFormat="1" applyFont="1" applyFill="1" applyBorder="1" applyAlignment="1">
      <alignment vertical="center"/>
    </xf>
    <xf numFmtId="0" fontId="20" fillId="0" borderId="13" xfId="0" quotePrefix="1" applyFont="1" applyBorder="1" applyAlignment="1">
      <alignment vertical="top" wrapText="1"/>
    </xf>
    <xf numFmtId="0" fontId="25" fillId="0" borderId="13" xfId="0" applyFont="1" applyBorder="1" applyAlignment="1">
      <alignment vertical="top" wrapText="1"/>
    </xf>
    <xf numFmtId="164" fontId="25" fillId="0" borderId="13" xfId="1" applyNumberFormat="1" applyFont="1" applyFill="1" applyBorder="1" applyAlignment="1">
      <alignment vertical="top"/>
    </xf>
    <xf numFmtId="164" fontId="20" fillId="0" borderId="13" xfId="1" applyNumberFormat="1" applyFont="1" applyFill="1" applyBorder="1" applyAlignment="1">
      <alignment vertical="top" wrapText="1"/>
    </xf>
    <xf numFmtId="0" fontId="20" fillId="6" borderId="14" xfId="0" applyFont="1" applyFill="1" applyBorder="1" applyAlignment="1">
      <alignment horizontal="center" vertical="top" wrapText="1"/>
    </xf>
    <xf numFmtId="0" fontId="20" fillId="0" borderId="32" xfId="0" applyFont="1" applyFill="1" applyBorder="1" applyAlignment="1">
      <alignment horizontal="center" vertical="top" wrapText="1"/>
    </xf>
    <xf numFmtId="0" fontId="25" fillId="7" borderId="14" xfId="0" applyFont="1" applyFill="1" applyBorder="1" applyAlignment="1">
      <alignment horizontal="center" vertical="top" wrapText="1"/>
    </xf>
    <xf numFmtId="164" fontId="25" fillId="0" borderId="36" xfId="1" applyNumberFormat="1" applyFont="1" applyFill="1" applyBorder="1" applyAlignment="1">
      <alignment vertical="top" wrapText="1"/>
    </xf>
    <xf numFmtId="0" fontId="20" fillId="9" borderId="14" xfId="1" applyNumberFormat="1" applyFont="1" applyFill="1" applyBorder="1" applyAlignment="1">
      <alignment horizontal="center" vertical="top" wrapText="1"/>
    </xf>
    <xf numFmtId="164" fontId="20" fillId="0" borderId="24" xfId="1" applyNumberFormat="1" applyFont="1" applyFill="1" applyBorder="1" applyAlignment="1">
      <alignment vertical="top" wrapText="1"/>
    </xf>
    <xf numFmtId="0" fontId="25" fillId="0" borderId="13" xfId="0" applyFont="1" applyFill="1" applyBorder="1" applyAlignment="1">
      <alignment vertical="top"/>
    </xf>
    <xf numFmtId="0" fontId="29" fillId="0" borderId="0" xfId="0" applyNumberFormat="1" applyFont="1" applyFill="1" applyBorder="1" applyAlignment="1">
      <alignment vertical="center"/>
    </xf>
    <xf numFmtId="164" fontId="23" fillId="0" borderId="0" xfId="1" applyNumberFormat="1" applyFont="1" applyFill="1" applyBorder="1" applyAlignment="1">
      <alignment horizontal="right" vertical="center"/>
    </xf>
    <xf numFmtId="0" fontId="29" fillId="0" borderId="5" xfId="0" applyNumberFormat="1" applyFont="1" applyFill="1" applyBorder="1" applyAlignment="1">
      <alignment vertical="center"/>
    </xf>
    <xf numFmtId="0" fontId="30" fillId="0" borderId="0" xfId="0" applyNumberFormat="1" applyFont="1" applyFill="1" applyAlignment="1">
      <alignment vertical="center"/>
    </xf>
    <xf numFmtId="3" fontId="22" fillId="0" borderId="11" xfId="0" applyNumberFormat="1" applyFont="1" applyFill="1" applyBorder="1" applyAlignment="1">
      <alignment vertical="center"/>
    </xf>
    <xf numFmtId="3" fontId="22" fillId="5" borderId="37" xfId="3" applyNumberFormat="1" applyFont="1" applyFill="1" applyBorder="1" applyAlignment="1">
      <alignment vertical="center"/>
    </xf>
    <xf numFmtId="0" fontId="24" fillId="0" borderId="0" xfId="3" applyNumberFormat="1" applyFont="1" applyFill="1" applyBorder="1" applyAlignment="1">
      <alignment vertical="center"/>
    </xf>
    <xf numFmtId="0" fontId="24" fillId="0" borderId="27" xfId="3" applyNumberFormat="1" applyFont="1" applyFill="1" applyBorder="1" applyAlignment="1">
      <alignment vertical="center"/>
    </xf>
    <xf numFmtId="0" fontId="25" fillId="0" borderId="13" xfId="0" applyFont="1" applyFill="1" applyBorder="1" applyAlignment="1">
      <alignment vertical="top" wrapText="1"/>
    </xf>
    <xf numFmtId="164" fontId="30" fillId="0" borderId="13" xfId="1" applyNumberFormat="1" applyFont="1" applyBorder="1" applyAlignment="1">
      <alignment vertical="top" wrapText="1"/>
    </xf>
    <xf numFmtId="3" fontId="23" fillId="0" borderId="10" xfId="0" applyNumberFormat="1" applyFont="1" applyFill="1" applyBorder="1" applyAlignment="1">
      <alignment vertical="center"/>
    </xf>
    <xf numFmtId="0" fontId="25" fillId="15" borderId="13" xfId="0" applyFont="1" applyFill="1" applyBorder="1" applyAlignment="1">
      <alignment vertical="top" wrapText="1"/>
    </xf>
    <xf numFmtId="0" fontId="25" fillId="0" borderId="13" xfId="0" applyFont="1" applyBorder="1" applyAlignment="1">
      <alignment horizontal="center" vertical="top" wrapText="1"/>
    </xf>
    <xf numFmtId="0" fontId="25" fillId="0" borderId="28" xfId="0" applyFont="1" applyBorder="1" applyAlignment="1">
      <alignment vertical="top"/>
    </xf>
    <xf numFmtId="0" fontId="21" fillId="0" borderId="13" xfId="0" applyFont="1" applyFill="1" applyBorder="1" applyAlignment="1">
      <alignment wrapText="1"/>
    </xf>
    <xf numFmtId="0" fontId="30" fillId="7" borderId="13" xfId="0" applyFont="1" applyFill="1" applyBorder="1" applyAlignment="1"/>
    <xf numFmtId="0" fontId="21" fillId="7" borderId="13" xfId="0" applyFont="1" applyFill="1" applyBorder="1" applyAlignment="1"/>
    <xf numFmtId="0" fontId="21" fillId="0" borderId="13" xfId="0" applyFont="1" applyFill="1" applyBorder="1" applyAlignment="1"/>
    <xf numFmtId="0" fontId="25" fillId="0" borderId="0" xfId="0" applyFont="1" applyBorder="1" applyAlignment="1">
      <alignment vertical="top"/>
    </xf>
    <xf numFmtId="3" fontId="25" fillId="0" borderId="13" xfId="0" applyNumberFormat="1" applyFont="1" applyBorder="1" applyAlignment="1">
      <alignment vertical="top" wrapText="1"/>
    </xf>
    <xf numFmtId="3" fontId="25" fillId="0" borderId="13" xfId="0" applyNumberFormat="1" applyFont="1" applyFill="1" applyBorder="1" applyAlignment="1">
      <alignment vertical="top" wrapText="1"/>
    </xf>
    <xf numFmtId="0" fontId="25" fillId="7" borderId="13" xfId="0" quotePrefix="1" applyFont="1" applyFill="1" applyBorder="1" applyAlignment="1">
      <alignment horizontal="center" vertical="top" wrapText="1"/>
    </xf>
    <xf numFmtId="0" fontId="33" fillId="7" borderId="13" xfId="0" quotePrefix="1" applyFont="1" applyFill="1" applyBorder="1" applyAlignment="1">
      <alignment horizontal="right" vertical="top"/>
    </xf>
    <xf numFmtId="164" fontId="25" fillId="16" borderId="13" xfId="1" applyNumberFormat="1" applyFont="1" applyFill="1" applyBorder="1" applyAlignment="1">
      <alignment vertical="top" wrapText="1"/>
    </xf>
    <xf numFmtId="0" fontId="28" fillId="0" borderId="0" xfId="0" applyFont="1"/>
    <xf numFmtId="0" fontId="26" fillId="0" borderId="13" xfId="0" applyFont="1" applyFill="1" applyBorder="1" applyAlignment="1">
      <alignment vertical="top"/>
    </xf>
    <xf numFmtId="0" fontId="35" fillId="0" borderId="0" xfId="0" applyFont="1"/>
    <xf numFmtId="0" fontId="26" fillId="0" borderId="13" xfId="0" applyFont="1" applyBorder="1"/>
    <xf numFmtId="0" fontId="28" fillId="0" borderId="13" xfId="0" applyFont="1" applyFill="1" applyBorder="1" applyAlignment="1">
      <alignment vertical="top"/>
    </xf>
    <xf numFmtId="0" fontId="28" fillId="0" borderId="13" xfId="0" applyFont="1" applyBorder="1" applyAlignment="1">
      <alignment vertical="top"/>
    </xf>
    <xf numFmtId="0" fontId="19" fillId="0" borderId="13" xfId="0" applyFont="1" applyBorder="1"/>
    <xf numFmtId="0" fontId="19" fillId="0" borderId="13" xfId="0" applyFont="1" applyFill="1" applyBorder="1"/>
    <xf numFmtId="168" fontId="25" fillId="7" borderId="13" xfId="0" applyNumberFormat="1" applyFont="1" applyFill="1" applyBorder="1" applyAlignment="1">
      <alignment horizontal="center" vertical="center" wrapText="1"/>
    </xf>
    <xf numFmtId="0" fontId="22" fillId="0" borderId="0" xfId="0" applyNumberFormat="1" applyFont="1" applyFill="1" applyAlignment="1">
      <alignment horizontal="center" vertical="center"/>
    </xf>
    <xf numFmtId="0" fontId="22" fillId="0" borderId="0" xfId="3" applyNumberFormat="1" applyFont="1" applyFill="1" applyBorder="1" applyAlignment="1">
      <alignment vertical="center"/>
    </xf>
    <xf numFmtId="0" fontId="19" fillId="0" borderId="0" xfId="0" applyFont="1" applyBorder="1"/>
    <xf numFmtId="0" fontId="25" fillId="0" borderId="13" xfId="0" quotePrefix="1" applyFont="1" applyBorder="1" applyAlignment="1">
      <alignment horizontal="center" vertical="top" wrapText="1"/>
    </xf>
    <xf numFmtId="0" fontId="25" fillId="7" borderId="13" xfId="0" applyFont="1" applyFill="1" applyBorder="1" applyAlignment="1">
      <alignment horizontal="left" vertical="top" wrapText="1"/>
    </xf>
    <xf numFmtId="0" fontId="25" fillId="7" borderId="13" xfId="0" applyFont="1" applyFill="1" applyBorder="1" applyAlignment="1">
      <alignment horizontal="left" vertical="top"/>
    </xf>
    <xf numFmtId="0" fontId="25" fillId="7" borderId="13" xfId="0" applyFont="1" applyFill="1" applyBorder="1" applyAlignment="1">
      <alignment vertical="top"/>
    </xf>
    <xf numFmtId="164" fontId="20" fillId="8" borderId="13" xfId="1" applyNumberFormat="1" applyFont="1" applyFill="1" applyBorder="1" applyAlignment="1">
      <alignment vertical="top" wrapText="1"/>
    </xf>
    <xf numFmtId="0" fontId="19" fillId="0" borderId="0" xfId="0" applyFont="1" applyFill="1" applyBorder="1"/>
    <xf numFmtId="0" fontId="33" fillId="7" borderId="13" xfId="0" applyFont="1" applyFill="1" applyBorder="1" applyAlignment="1">
      <alignment horizontal="right" vertical="top"/>
    </xf>
    <xf numFmtId="0" fontId="25" fillId="7" borderId="14" xfId="0" applyFont="1" applyFill="1" applyBorder="1" applyAlignment="1">
      <alignment horizontal="left" vertical="top"/>
    </xf>
    <xf numFmtId="0" fontId="25" fillId="7" borderId="15" xfId="0" applyFont="1" applyFill="1" applyBorder="1" applyAlignment="1">
      <alignment horizontal="left" vertical="top"/>
    </xf>
    <xf numFmtId="0" fontId="39" fillId="7" borderId="13" xfId="0" applyFont="1" applyFill="1" applyBorder="1" applyAlignment="1">
      <alignment horizontal="right" vertical="top"/>
    </xf>
    <xf numFmtId="0" fontId="25" fillId="0" borderId="0" xfId="0" applyFont="1"/>
    <xf numFmtId="0" fontId="20" fillId="0" borderId="13" xfId="0" applyFont="1" applyBorder="1" applyAlignment="1">
      <alignment horizontal="center" vertical="top" wrapText="1"/>
    </xf>
    <xf numFmtId="164" fontId="20" fillId="0" borderId="13" xfId="1" applyNumberFormat="1" applyFont="1" applyBorder="1" applyAlignment="1">
      <alignment vertical="top" wrapText="1"/>
    </xf>
    <xf numFmtId="164" fontId="20" fillId="15" borderId="13" xfId="1" applyNumberFormat="1" applyFont="1" applyFill="1" applyBorder="1" applyAlignment="1">
      <alignment vertical="top" wrapText="1"/>
    </xf>
    <xf numFmtId="0" fontId="40" fillId="0" borderId="0" xfId="0" applyFont="1"/>
    <xf numFmtId="0" fontId="20" fillId="9" borderId="13" xfId="1" applyNumberFormat="1" applyFont="1" applyFill="1" applyBorder="1" applyAlignment="1">
      <alignment horizontal="center" vertical="top" wrapText="1"/>
    </xf>
    <xf numFmtId="0" fontId="27" fillId="14" borderId="38" xfId="0" applyFont="1" applyFill="1" applyBorder="1" applyAlignment="1">
      <alignment horizontal="center" vertical="top" wrapText="1"/>
    </xf>
    <xf numFmtId="0" fontId="20" fillId="7" borderId="13" xfId="0" applyFont="1" applyFill="1" applyBorder="1" applyAlignment="1">
      <alignment horizontal="left" vertical="top"/>
    </xf>
    <xf numFmtId="0" fontId="20" fillId="0" borderId="13" xfId="0" applyFont="1" applyFill="1" applyBorder="1" applyAlignment="1">
      <alignment horizontal="center" vertical="top" wrapText="1"/>
    </xf>
    <xf numFmtId="0" fontId="19" fillId="0" borderId="13" xfId="0" applyFont="1" applyBorder="1" applyAlignment="1">
      <alignment vertical="top" wrapText="1"/>
    </xf>
    <xf numFmtId="0" fontId="33" fillId="7" borderId="13" xfId="0" applyFont="1" applyFill="1" applyBorder="1" applyAlignment="1">
      <alignment vertical="top" wrapText="1"/>
    </xf>
    <xf numFmtId="0" fontId="25" fillId="16" borderId="13" xfId="0" applyFont="1" applyFill="1" applyBorder="1" applyAlignment="1">
      <alignment horizontal="center" vertical="top" wrapText="1"/>
    </xf>
    <xf numFmtId="0" fontId="41" fillId="7" borderId="13" xfId="0" applyFont="1" applyFill="1" applyBorder="1" applyAlignment="1">
      <alignment horizontal="center" vertical="top" wrapText="1"/>
    </xf>
    <xf numFmtId="0" fontId="30" fillId="0" borderId="0" xfId="0" applyFont="1" applyFill="1" applyBorder="1" applyAlignment="1">
      <alignment horizontal="left"/>
    </xf>
    <xf numFmtId="0" fontId="25" fillId="0" borderId="0" xfId="0" applyFont="1" applyFill="1" applyBorder="1" applyAlignment="1">
      <alignment vertical="top"/>
    </xf>
    <xf numFmtId="0" fontId="33" fillId="7" borderId="13" xfId="0" applyFont="1" applyFill="1" applyBorder="1" applyAlignment="1">
      <alignment horizontal="left" vertical="top"/>
    </xf>
    <xf numFmtId="0" fontId="30" fillId="0" borderId="13" xfId="0" applyNumberFormat="1" applyFont="1" applyFill="1" applyBorder="1" applyAlignment="1">
      <alignment horizontal="left" vertical="top"/>
    </xf>
    <xf numFmtId="0" fontId="33" fillId="7" borderId="13" xfId="0" applyFont="1" applyFill="1" applyBorder="1" applyAlignment="1">
      <alignment horizontal="center" vertical="top" wrapText="1"/>
    </xf>
    <xf numFmtId="0" fontId="42" fillId="0" borderId="13" xfId="0" applyFont="1" applyBorder="1" applyAlignment="1">
      <alignment vertical="top"/>
    </xf>
    <xf numFmtId="0" fontId="42" fillId="0" borderId="13" xfId="0" applyFont="1" applyFill="1" applyBorder="1" applyAlignment="1">
      <alignment vertical="top"/>
    </xf>
    <xf numFmtId="0" fontId="19" fillId="0" borderId="13" xfId="0" applyFont="1" applyFill="1" applyBorder="1" applyAlignment="1">
      <alignment horizontal="left"/>
    </xf>
    <xf numFmtId="0" fontId="33" fillId="0" borderId="13" xfId="0" applyFont="1" applyFill="1" applyBorder="1" applyAlignment="1">
      <alignment horizontal="right" vertical="top"/>
    </xf>
    <xf numFmtId="164" fontId="25" fillId="0" borderId="13" xfId="0" applyNumberFormat="1" applyFont="1" applyFill="1" applyBorder="1" applyAlignment="1">
      <alignment vertical="top" wrapText="1"/>
    </xf>
    <xf numFmtId="0" fontId="25" fillId="0" borderId="13" xfId="0" applyFont="1" applyBorder="1"/>
    <xf numFmtId="0" fontId="43" fillId="0" borderId="0" xfId="0" applyFont="1"/>
    <xf numFmtId="164" fontId="27" fillId="7" borderId="13" xfId="1" applyNumberFormat="1" applyFont="1" applyFill="1" applyBorder="1" applyAlignment="1">
      <alignment vertical="top" wrapText="1"/>
    </xf>
    <xf numFmtId="3" fontId="46" fillId="0" borderId="0" xfId="3" applyNumberFormat="1" applyFont="1" applyAlignment="1">
      <alignment horizontal="centerContinuous"/>
    </xf>
    <xf numFmtId="0" fontId="34" fillId="0" borderId="0" xfId="3" applyNumberFormat="1" applyFont="1" applyAlignment="1">
      <alignment horizontal="centerContinuous"/>
    </xf>
    <xf numFmtId="164" fontId="34" fillId="0" borderId="0" xfId="4" applyNumberFormat="1" applyFont="1" applyAlignment="1">
      <alignment horizontal="centerContinuous"/>
    </xf>
    <xf numFmtId="3" fontId="48" fillId="0" borderId="0" xfId="3" applyNumberFormat="1" applyFont="1" applyAlignment="1">
      <alignment horizontal="centerContinuous"/>
    </xf>
    <xf numFmtId="0" fontId="21" fillId="0" borderId="0" xfId="3" applyNumberFormat="1" applyFont="1" applyAlignment="1">
      <alignment horizontal="centerContinuous"/>
    </xf>
    <xf numFmtId="3" fontId="34" fillId="0" borderId="0" xfId="3" applyNumberFormat="1" applyFont="1" applyAlignment="1">
      <alignment horizontal="centerContinuous"/>
    </xf>
    <xf numFmtId="0" fontId="34" fillId="0" borderId="0" xfId="3" applyNumberFormat="1" applyFont="1" applyAlignment="1"/>
    <xf numFmtId="0" fontId="21" fillId="0" borderId="0" xfId="3" applyNumberFormat="1" applyFont="1" applyAlignment="1"/>
    <xf numFmtId="3" fontId="48" fillId="0" borderId="19" xfId="3" applyNumberFormat="1" applyFont="1" applyBorder="1" applyAlignment="1">
      <alignment horizontal="centerContinuous"/>
    </xf>
    <xf numFmtId="164" fontId="48" fillId="0" borderId="19" xfId="4" applyNumberFormat="1" applyFont="1" applyBorder="1" applyAlignment="1">
      <alignment horizontal="centerContinuous"/>
    </xf>
    <xf numFmtId="3" fontId="48" fillId="0" borderId="42" xfId="3" applyNumberFormat="1" applyFont="1" applyBorder="1" applyAlignment="1">
      <alignment horizontal="center"/>
    </xf>
    <xf numFmtId="3" fontId="34" fillId="0" borderId="19" xfId="3" applyNumberFormat="1" applyFont="1" applyBorder="1" applyAlignment="1"/>
    <xf numFmtId="3" fontId="48" fillId="0" borderId="19" xfId="3" applyNumberFormat="1" applyFont="1" applyBorder="1" applyAlignment="1"/>
    <xf numFmtId="164" fontId="48" fillId="0" borderId="19" xfId="4" applyNumberFormat="1" applyFont="1" applyBorder="1" applyAlignment="1"/>
    <xf numFmtId="0" fontId="34" fillId="0" borderId="0" xfId="3" applyNumberFormat="1" applyFont="1" applyAlignment="1">
      <alignment horizontal="right"/>
    </xf>
    <xf numFmtId="3" fontId="34" fillId="0" borderId="43" xfId="3" applyNumberFormat="1" applyFont="1" applyBorder="1" applyAlignment="1">
      <alignment horizontal="center"/>
    </xf>
    <xf numFmtId="3" fontId="34" fillId="0" borderId="30" xfId="3" applyNumberFormat="1" applyFont="1" applyBorder="1" applyAlignment="1"/>
    <xf numFmtId="164" fontId="34" fillId="0" borderId="30" xfId="4" applyNumberFormat="1" applyFont="1" applyBorder="1" applyAlignment="1"/>
    <xf numFmtId="3" fontId="34" fillId="0" borderId="30" xfId="3" applyNumberFormat="1" applyFont="1" applyBorder="1" applyAlignment="1">
      <alignment horizontal="center"/>
    </xf>
    <xf numFmtId="10" fontId="34" fillId="0" borderId="43" xfId="3" applyNumberFormat="1" applyFont="1" applyBorder="1" applyAlignment="1">
      <alignment horizontal="center"/>
    </xf>
    <xf numFmtId="10" fontId="34" fillId="0" borderId="30" xfId="3" applyNumberFormat="1" applyFont="1" applyBorder="1" applyAlignment="1"/>
    <xf numFmtId="4" fontId="34" fillId="0" borderId="0" xfId="3" applyNumberFormat="1" applyFont="1" applyAlignment="1"/>
    <xf numFmtId="165" fontId="34" fillId="0" borderId="0" xfId="3" applyNumberFormat="1" applyFont="1" applyAlignment="1"/>
    <xf numFmtId="10" fontId="34" fillId="17" borderId="42" xfId="3" applyNumberFormat="1" applyFont="1" applyFill="1" applyBorder="1" applyAlignment="1">
      <alignment horizontal="center"/>
    </xf>
    <xf numFmtId="3" fontId="34" fillId="17" borderId="42" xfId="3" applyNumberFormat="1" applyFont="1" applyFill="1" applyBorder="1" applyAlignment="1">
      <alignment horizontal="center"/>
    </xf>
    <xf numFmtId="10" fontId="34" fillId="17" borderId="19" xfId="3" applyNumberFormat="1" applyFont="1" applyFill="1" applyBorder="1" applyAlignment="1">
      <alignment horizontal="center"/>
    </xf>
    <xf numFmtId="164" fontId="34" fillId="17" borderId="19" xfId="4" applyNumberFormat="1" applyFont="1" applyFill="1" applyBorder="1" applyAlignment="1"/>
    <xf numFmtId="3" fontId="34" fillId="17" borderId="19" xfId="3" applyNumberFormat="1" applyFont="1" applyFill="1" applyBorder="1" applyAlignment="1">
      <alignment horizontal="center"/>
    </xf>
    <xf numFmtId="10" fontId="34" fillId="0" borderId="42" xfId="3" applyNumberFormat="1" applyFont="1" applyBorder="1" applyAlignment="1">
      <alignment horizontal="center"/>
    </xf>
    <xf numFmtId="3" fontId="34" fillId="0" borderId="42" xfId="3" applyNumberFormat="1" applyFont="1" applyBorder="1" applyAlignment="1">
      <alignment horizontal="center"/>
    </xf>
    <xf numFmtId="10" fontId="34" fillId="0" borderId="19" xfId="3" applyNumberFormat="1" applyFont="1" applyBorder="1" applyAlignment="1">
      <alignment horizontal="center"/>
    </xf>
    <xf numFmtId="164" fontId="34" fillId="0" borderId="19" xfId="4" applyNumberFormat="1" applyFont="1" applyBorder="1" applyAlignment="1"/>
    <xf numFmtId="3" fontId="34" fillId="0" borderId="19" xfId="3" applyNumberFormat="1" applyFont="1" applyBorder="1" applyAlignment="1">
      <alignment horizontal="center"/>
    </xf>
    <xf numFmtId="43" fontId="34" fillId="0" borderId="0" xfId="1" applyFont="1" applyAlignment="1"/>
    <xf numFmtId="0" fontId="48" fillId="0" borderId="30" xfId="3" applyNumberFormat="1" applyFont="1" applyBorder="1" applyAlignment="1"/>
    <xf numFmtId="0" fontId="34" fillId="0" borderId="30" xfId="3" applyNumberFormat="1" applyFont="1" applyBorder="1" applyAlignment="1"/>
    <xf numFmtId="0" fontId="34" fillId="0" borderId="19" xfId="3" applyNumberFormat="1" applyFont="1" applyBorder="1" applyAlignment="1"/>
    <xf numFmtId="0" fontId="34" fillId="0" borderId="42" xfId="3" applyNumberFormat="1" applyFont="1" applyBorder="1" applyAlignment="1"/>
    <xf numFmtId="0" fontId="34" fillId="0" borderId="42" xfId="3" applyNumberFormat="1" applyFont="1" applyBorder="1" applyAlignment="1">
      <alignment horizontal="center"/>
    </xf>
    <xf numFmtId="0" fontId="34" fillId="0" borderId="19" xfId="3" applyNumberFormat="1" applyFont="1" applyBorder="1" applyAlignment="1">
      <alignment horizontal="center"/>
    </xf>
    <xf numFmtId="164" fontId="34" fillId="0" borderId="0" xfId="4" applyNumberFormat="1" applyFont="1" applyAlignment="1"/>
    <xf numFmtId="3" fontId="21" fillId="18" borderId="0" xfId="3" applyNumberFormat="1" applyFont="1" applyFill="1" applyAlignment="1"/>
    <xf numFmtId="3" fontId="34" fillId="18" borderId="30" xfId="3" applyNumberFormat="1" applyFont="1" applyFill="1" applyBorder="1" applyAlignment="1"/>
    <xf numFmtId="3" fontId="34" fillId="18" borderId="43" xfId="3" applyNumberFormat="1" applyFont="1" applyFill="1" applyBorder="1" applyAlignment="1">
      <alignment horizontal="center"/>
    </xf>
    <xf numFmtId="3" fontId="34" fillId="18" borderId="30" xfId="3" applyNumberFormat="1" applyFont="1" applyFill="1" applyBorder="1" applyAlignment="1">
      <alignment horizontal="left"/>
    </xf>
    <xf numFmtId="164" fontId="34" fillId="18" borderId="30" xfId="4" applyNumberFormat="1" applyFont="1" applyFill="1" applyBorder="1" applyAlignment="1">
      <alignment horizontal="center"/>
    </xf>
    <xf numFmtId="3" fontId="34" fillId="18" borderId="30" xfId="3" applyNumberFormat="1" applyFont="1" applyFill="1" applyBorder="1" applyAlignment="1">
      <alignment horizontal="center"/>
    </xf>
    <xf numFmtId="4" fontId="34" fillId="18" borderId="43" xfId="3" applyNumberFormat="1" applyFont="1" applyFill="1" applyBorder="1" applyAlignment="1">
      <alignment horizontal="center"/>
    </xf>
    <xf numFmtId="4" fontId="34" fillId="18" borderId="30" xfId="3" applyNumberFormat="1" applyFont="1" applyFill="1" applyBorder="1" applyAlignment="1">
      <alignment horizontal="center"/>
    </xf>
    <xf numFmtId="4" fontId="34" fillId="0" borderId="30" xfId="3" applyNumberFormat="1" applyFont="1" applyBorder="1" applyAlignment="1">
      <alignment horizontal="center"/>
    </xf>
    <xf numFmtId="0" fontId="34" fillId="18" borderId="0" xfId="3" applyNumberFormat="1" applyFont="1" applyFill="1" applyAlignment="1"/>
    <xf numFmtId="3" fontId="34" fillId="18" borderId="19" xfId="3" applyNumberFormat="1" applyFont="1" applyFill="1" applyBorder="1" applyAlignment="1"/>
    <xf numFmtId="3" fontId="34" fillId="18" borderId="42" xfId="3" applyNumberFormat="1" applyFont="1" applyFill="1" applyBorder="1" applyAlignment="1">
      <alignment horizontal="center"/>
    </xf>
    <xf numFmtId="3" fontId="34" fillId="18" borderId="19" xfId="3" applyNumberFormat="1" applyFont="1" applyFill="1" applyBorder="1" applyAlignment="1">
      <alignment horizontal="left"/>
    </xf>
    <xf numFmtId="164" fontId="34" fillId="18" borderId="19" xfId="4" applyNumberFormat="1" applyFont="1" applyFill="1" applyBorder="1" applyAlignment="1">
      <alignment horizontal="center"/>
    </xf>
    <xf numFmtId="3" fontId="34" fillId="18" borderId="19" xfId="3" applyNumberFormat="1" applyFont="1" applyFill="1" applyBorder="1" applyAlignment="1">
      <alignment horizontal="center"/>
    </xf>
    <xf numFmtId="4" fontId="34" fillId="18" borderId="42" xfId="3" applyNumberFormat="1" applyFont="1" applyFill="1" applyBorder="1" applyAlignment="1">
      <alignment horizontal="center"/>
    </xf>
    <xf numFmtId="4" fontId="34" fillId="18" borderId="19" xfId="3" applyNumberFormat="1" applyFont="1" applyFill="1" applyBorder="1" applyAlignment="1">
      <alignment horizontal="center"/>
    </xf>
    <xf numFmtId="4" fontId="34" fillId="0" borderId="19" xfId="3" applyNumberFormat="1" applyFont="1" applyBorder="1" applyAlignment="1">
      <alignment horizontal="center"/>
    </xf>
    <xf numFmtId="3" fontId="21" fillId="0" borderId="0" xfId="3" applyNumberFormat="1" applyFont="1" applyAlignment="1"/>
    <xf numFmtId="3" fontId="21" fillId="19" borderId="19" xfId="3" applyNumberFormat="1" applyFont="1" applyFill="1" applyBorder="1" applyAlignment="1"/>
    <xf numFmtId="3" fontId="21" fillId="19" borderId="19" xfId="3" applyNumberFormat="1" applyFont="1" applyFill="1" applyBorder="1" applyAlignment="1">
      <alignment horizontal="center"/>
    </xf>
    <xf numFmtId="3" fontId="21" fillId="19" borderId="19" xfId="3" applyNumberFormat="1" applyFont="1" applyFill="1" applyBorder="1" applyAlignment="1">
      <alignment horizontal="left"/>
    </xf>
    <xf numFmtId="164" fontId="21" fillId="19" borderId="19" xfId="4" applyNumberFormat="1" applyFont="1" applyFill="1" applyBorder="1" applyAlignment="1">
      <alignment horizontal="center"/>
    </xf>
    <xf numFmtId="4" fontId="21" fillId="19" borderId="19" xfId="3" applyNumberFormat="1" applyFont="1" applyFill="1" applyBorder="1" applyAlignment="1">
      <alignment horizontal="center"/>
    </xf>
    <xf numFmtId="0" fontId="21" fillId="0" borderId="0" xfId="3" applyNumberFormat="1" applyFont="1"/>
    <xf numFmtId="164" fontId="21" fillId="0" borderId="0" xfId="4" applyNumberFormat="1" applyFont="1"/>
    <xf numFmtId="3" fontId="21" fillId="19" borderId="0" xfId="3" applyNumberFormat="1" applyFont="1" applyFill="1" applyAlignment="1"/>
    <xf numFmtId="3" fontId="21" fillId="19" borderId="0" xfId="3" applyNumberFormat="1" applyFont="1" applyFill="1" applyAlignment="1">
      <alignment horizontal="center"/>
    </xf>
    <xf numFmtId="0" fontId="21" fillId="19" borderId="0" xfId="3" applyNumberFormat="1" applyFont="1" applyFill="1" applyAlignment="1"/>
    <xf numFmtId="164" fontId="21" fillId="19" borderId="0" xfId="4" applyNumberFormat="1" applyFont="1" applyFill="1" applyAlignment="1">
      <alignment horizontal="center"/>
    </xf>
    <xf numFmtId="4" fontId="21" fillId="19" borderId="0" xfId="3" applyNumberFormat="1" applyFont="1" applyFill="1" applyAlignment="1">
      <alignment horizontal="center"/>
    </xf>
    <xf numFmtId="164" fontId="21" fillId="19" borderId="0" xfId="4" applyNumberFormat="1" applyFont="1" applyFill="1" applyAlignment="1"/>
    <xf numFmtId="164" fontId="21" fillId="0" borderId="0" xfId="4" applyNumberFormat="1" applyFont="1" applyAlignment="1"/>
    <xf numFmtId="0" fontId="49" fillId="0" borderId="0" xfId="3" applyNumberFormat="1" applyFont="1" applyFill="1" applyAlignment="1"/>
    <xf numFmtId="3" fontId="34" fillId="0" borderId="0" xfId="3" applyNumberFormat="1" applyFont="1" applyFill="1" applyAlignment="1"/>
    <xf numFmtId="164" fontId="34" fillId="0" borderId="0" xfId="4" applyNumberFormat="1" applyFont="1" applyFill="1" applyAlignment="1"/>
    <xf numFmtId="0" fontId="49" fillId="0" borderId="0" xfId="3" applyNumberFormat="1" applyFont="1" applyAlignment="1"/>
    <xf numFmtId="0" fontId="34" fillId="19" borderId="0" xfId="3" applyNumberFormat="1" applyFont="1" applyFill="1" applyAlignment="1"/>
    <xf numFmtId="0" fontId="34" fillId="0" borderId="0" xfId="3" applyNumberFormat="1" applyFont="1" applyFill="1" applyAlignment="1"/>
    <xf numFmtId="0" fontId="34" fillId="0" borderId="0" xfId="3" applyNumberFormat="1" applyFont="1" applyFill="1" applyAlignment="1">
      <alignment horizontal="center"/>
    </xf>
    <xf numFmtId="3" fontId="34" fillId="0" borderId="0" xfId="3" applyNumberFormat="1" applyFont="1" applyFill="1" applyAlignment="1">
      <alignment horizontal="center"/>
    </xf>
    <xf numFmtId="3" fontId="49" fillId="0" borderId="0" xfId="3" applyNumberFormat="1" applyFont="1" applyFill="1" applyAlignment="1"/>
    <xf numFmtId="3" fontId="34" fillId="0" borderId="0" xfId="3" applyNumberFormat="1" applyFont="1" applyAlignment="1"/>
    <xf numFmtId="0" fontId="50" fillId="0" borderId="2" xfId="5" applyNumberFormat="1" applyFont="1" applyFill="1" applyBorder="1" applyAlignment="1">
      <alignment vertical="center"/>
    </xf>
    <xf numFmtId="0" fontId="51" fillId="0" borderId="2" xfId="5" applyNumberFormat="1" applyFont="1" applyFill="1" applyBorder="1" applyAlignment="1">
      <alignment vertical="top"/>
    </xf>
    <xf numFmtId="1" fontId="50" fillId="0" borderId="2" xfId="5" applyNumberFormat="1" applyFont="1" applyFill="1" applyBorder="1" applyAlignment="1">
      <alignment horizontal="fill" vertical="center"/>
    </xf>
    <xf numFmtId="0" fontId="21" fillId="20" borderId="0" xfId="5" applyFont="1" applyFill="1" applyBorder="1"/>
    <xf numFmtId="0" fontId="21" fillId="0" borderId="0" xfId="5" applyFont="1" applyBorder="1"/>
    <xf numFmtId="0" fontId="21" fillId="0" borderId="0" xfId="5" applyFont="1"/>
    <xf numFmtId="0" fontId="21" fillId="0" borderId="0" xfId="5" applyNumberFormat="1" applyFont="1" applyFill="1" applyBorder="1" applyAlignment="1">
      <alignment horizontal="center" vertical="center"/>
    </xf>
    <xf numFmtId="0" fontId="21" fillId="0" borderId="44" xfId="5" applyNumberFormat="1" applyFont="1" applyFill="1" applyBorder="1" applyAlignment="1">
      <alignment vertical="center"/>
    </xf>
    <xf numFmtId="0" fontId="21" fillId="0" borderId="0" xfId="5" applyNumberFormat="1" applyFont="1" applyFill="1" applyBorder="1" applyAlignment="1">
      <alignment vertical="center"/>
    </xf>
    <xf numFmtId="0" fontId="21" fillId="7" borderId="0" xfId="5" applyFill="1"/>
    <xf numFmtId="0" fontId="21" fillId="0" borderId="0" xfId="5"/>
    <xf numFmtId="0" fontId="24" fillId="0" borderId="0" xfId="4" applyNumberFormat="1" applyFont="1" applyFill="1" applyBorder="1" applyAlignment="1">
      <alignment horizontal="center" vertical="top" wrapText="1"/>
    </xf>
    <xf numFmtId="0" fontId="24" fillId="0" borderId="0" xfId="5" applyNumberFormat="1" applyFont="1" applyFill="1" applyBorder="1" applyAlignment="1">
      <alignment vertical="center"/>
    </xf>
    <xf numFmtId="0" fontId="24" fillId="0" borderId="44" xfId="5" applyNumberFormat="1" applyFont="1" applyFill="1" applyBorder="1" applyAlignment="1">
      <alignment vertical="center"/>
    </xf>
    <xf numFmtId="0" fontId="52" fillId="0" borderId="0" xfId="4" applyNumberFormat="1" applyFont="1" applyFill="1" applyBorder="1" applyAlignment="1">
      <alignment horizontal="center" vertical="top" wrapText="1"/>
    </xf>
    <xf numFmtId="0" fontId="52" fillId="0" borderId="0" xfId="5" applyNumberFormat="1" applyFont="1" applyFill="1" applyBorder="1" applyAlignment="1">
      <alignment vertical="center"/>
    </xf>
    <xf numFmtId="0" fontId="21" fillId="0" borderId="0" xfId="5" applyFill="1" applyBorder="1"/>
    <xf numFmtId="0" fontId="21" fillId="0" borderId="0" xfId="5" applyNumberFormat="1" applyFont="1" applyFill="1" applyBorder="1" applyAlignment="1">
      <alignment horizontal="center" vertical="top"/>
    </xf>
    <xf numFmtId="0" fontId="21" fillId="0" borderId="44" xfId="5" applyNumberFormat="1" applyFont="1" applyFill="1" applyBorder="1" applyAlignment="1">
      <alignment horizontal="left" vertical="top"/>
    </xf>
    <xf numFmtId="0" fontId="21" fillId="0" borderId="0" xfId="5" applyNumberFormat="1" applyFont="1" applyFill="1" applyBorder="1" applyAlignment="1">
      <alignment horizontal="left" vertical="top"/>
    </xf>
    <xf numFmtId="0" fontId="53" fillId="0" borderId="0" xfId="5" applyFont="1" applyFill="1" applyBorder="1" applyAlignment="1">
      <alignment horizontal="center"/>
    </xf>
    <xf numFmtId="0" fontId="53" fillId="0" borderId="44" xfId="5" applyFont="1" applyFill="1" applyBorder="1" applyAlignment="1">
      <alignment horizontal="left"/>
    </xf>
    <xf numFmtId="0" fontId="24" fillId="0" borderId="0" xfId="6" applyNumberFormat="1" applyFont="1" applyFill="1" applyBorder="1" applyAlignment="1">
      <alignment horizontal="center" vertical="top" wrapText="1"/>
    </xf>
    <xf numFmtId="0" fontId="53" fillId="0" borderId="0" xfId="5" applyFont="1" applyFill="1" applyBorder="1" applyAlignment="1">
      <alignment horizontal="left"/>
    </xf>
    <xf numFmtId="0" fontId="21" fillId="21" borderId="45" xfId="5" applyFont="1" applyFill="1" applyBorder="1" applyAlignment="1">
      <alignment horizontal="center"/>
    </xf>
    <xf numFmtId="0" fontId="21" fillId="21" borderId="46" xfId="5" applyFont="1" applyFill="1" applyBorder="1"/>
    <xf numFmtId="0" fontId="21" fillId="20" borderId="47" xfId="5" applyFont="1" applyFill="1" applyBorder="1" applyAlignment="1">
      <alignment horizontal="center"/>
    </xf>
    <xf numFmtId="0" fontId="21" fillId="20" borderId="48" xfId="5" applyFont="1" applyFill="1" applyBorder="1"/>
    <xf numFmtId="0" fontId="21" fillId="20" borderId="45" xfId="5" applyFont="1" applyFill="1" applyBorder="1" applyAlignment="1">
      <alignment horizontal="center"/>
    </xf>
    <xf numFmtId="0" fontId="21" fillId="20" borderId="46" xfId="5" applyFont="1" applyFill="1" applyBorder="1"/>
    <xf numFmtId="0" fontId="21" fillId="21" borderId="47" xfId="5" applyFont="1" applyFill="1" applyBorder="1" applyAlignment="1">
      <alignment horizontal="center"/>
    </xf>
    <xf numFmtId="0" fontId="21" fillId="21" borderId="48" xfId="5" applyFont="1" applyFill="1" applyBorder="1"/>
    <xf numFmtId="0" fontId="21" fillId="0" borderId="49" xfId="5" applyBorder="1" applyAlignment="1">
      <alignment horizontal="center"/>
    </xf>
    <xf numFmtId="1" fontId="50" fillId="0" borderId="0" xfId="5" applyNumberFormat="1" applyFont="1" applyFill="1" applyBorder="1" applyAlignment="1">
      <alignment horizontal="fill" vertical="center"/>
    </xf>
    <xf numFmtId="0" fontId="21" fillId="0" borderId="0" xfId="5" applyNumberFormat="1" applyFont="1" applyAlignment="1"/>
    <xf numFmtId="0" fontId="54" fillId="0" borderId="0" xfId="0" applyFont="1" applyAlignment="1">
      <alignment horizontal="center" vertical="center"/>
    </xf>
    <xf numFmtId="0" fontId="55" fillId="0" borderId="0" xfId="0" applyFont="1" applyBorder="1" applyAlignment="1">
      <alignment horizontal="center" vertical="center"/>
    </xf>
    <xf numFmtId="0" fontId="56" fillId="0" borderId="0" xfId="0" applyFont="1" applyAlignment="1">
      <alignment horizontal="center" vertical="center"/>
    </xf>
    <xf numFmtId="0" fontId="57" fillId="0" borderId="0" xfId="5" applyNumberFormat="1" applyFont="1" applyAlignment="1">
      <alignment horizontal="centerContinuous"/>
    </xf>
    <xf numFmtId="0" fontId="57" fillId="0" borderId="0" xfId="5" applyNumberFormat="1" applyFont="1" applyAlignment="1">
      <alignment horizontal="center"/>
    </xf>
    <xf numFmtId="164" fontId="21" fillId="0" borderId="0" xfId="4" applyNumberFormat="1" applyFont="1" applyAlignment="1">
      <alignment horizontal="centerContinuous"/>
    </xf>
    <xf numFmtId="0" fontId="21" fillId="0" borderId="0" xfId="5" applyNumberFormat="1" applyFont="1" applyAlignment="1">
      <alignment horizontal="centerContinuous"/>
    </xf>
    <xf numFmtId="0" fontId="46" fillId="0" borderId="30" xfId="5" applyNumberFormat="1" applyFont="1" applyBorder="1" applyAlignment="1"/>
    <xf numFmtId="0" fontId="46" fillId="0" borderId="30" xfId="5" applyNumberFormat="1" applyFont="1" applyBorder="1" applyAlignment="1">
      <alignment horizontal="center"/>
    </xf>
    <xf numFmtId="3" fontId="46" fillId="0" borderId="30" xfId="5" applyNumberFormat="1" applyFont="1" applyBorder="1" applyAlignment="1">
      <alignment horizontal="right"/>
    </xf>
    <xf numFmtId="0" fontId="21" fillId="0" borderId="30" xfId="5" applyNumberFormat="1" applyFont="1" applyBorder="1"/>
    <xf numFmtId="1" fontId="52" fillId="0" borderId="30" xfId="5" applyNumberFormat="1" applyFont="1" applyBorder="1" applyAlignment="1">
      <alignment horizontal="left"/>
    </xf>
    <xf numFmtId="164" fontId="21" fillId="0" borderId="30" xfId="4" applyNumberFormat="1" applyFont="1" applyBorder="1"/>
    <xf numFmtId="0" fontId="24" fillId="0" borderId="25" xfId="5" applyNumberFormat="1" applyFont="1" applyBorder="1" applyAlignment="1">
      <alignment horizontal="center"/>
    </xf>
    <xf numFmtId="0" fontId="24" fillId="0" borderId="24" xfId="5" applyNumberFormat="1" applyFont="1" applyBorder="1" applyAlignment="1">
      <alignment horizontal="left"/>
    </xf>
    <xf numFmtId="3" fontId="21" fillId="0" borderId="24" xfId="5" applyNumberFormat="1" applyFont="1" applyFill="1" applyBorder="1" applyAlignment="1">
      <alignment horizontal="right" vertical="center"/>
    </xf>
    <xf numFmtId="3" fontId="24" fillId="0" borderId="0" xfId="5" applyNumberFormat="1" applyFont="1" applyAlignment="1"/>
    <xf numFmtId="0" fontId="21" fillId="0" borderId="11" xfId="5" applyNumberFormat="1" applyFont="1" applyBorder="1" applyAlignment="1">
      <alignment horizontal="center"/>
    </xf>
    <xf numFmtId="1" fontId="52" fillId="0" borderId="10" xfId="5" applyNumberFormat="1" applyFont="1" applyBorder="1" applyAlignment="1"/>
    <xf numFmtId="164" fontId="52" fillId="0" borderId="10" xfId="4" applyNumberFormat="1" applyFont="1" applyBorder="1" applyAlignment="1"/>
    <xf numFmtId="3" fontId="24" fillId="0" borderId="10" xfId="5" applyNumberFormat="1" applyFont="1" applyBorder="1" applyAlignment="1"/>
    <xf numFmtId="3" fontId="52" fillId="0" borderId="10" xfId="5" applyNumberFormat="1" applyFont="1" applyBorder="1" applyAlignment="1"/>
    <xf numFmtId="0" fontId="24" fillId="0" borderId="0" xfId="5" applyNumberFormat="1" applyFont="1" applyAlignment="1">
      <alignment horizontal="center"/>
    </xf>
    <xf numFmtId="0" fontId="58" fillId="0" borderId="0" xfId="5" applyNumberFormat="1" applyFont="1" applyAlignment="1">
      <alignment horizontal="center"/>
    </xf>
    <xf numFmtId="164" fontId="24" fillId="0" borderId="0" xfId="4" applyNumberFormat="1" applyFont="1" applyAlignment="1"/>
    <xf numFmtId="0" fontId="24" fillId="0" borderId="26" xfId="5" applyNumberFormat="1" applyFont="1" applyBorder="1" applyAlignment="1">
      <alignment horizontal="left"/>
    </xf>
    <xf numFmtId="3" fontId="21" fillId="0" borderId="24" xfId="5" applyNumberFormat="1" applyFont="1" applyFill="1" applyBorder="1" applyAlignment="1">
      <alignment vertical="center"/>
    </xf>
    <xf numFmtId="0" fontId="52" fillId="0" borderId="50" xfId="5" applyNumberFormat="1" applyFont="1" applyBorder="1" applyAlignment="1">
      <alignment horizontal="center"/>
    </xf>
    <xf numFmtId="164" fontId="21" fillId="0" borderId="51" xfId="4" applyNumberFormat="1" applyFont="1" applyBorder="1"/>
    <xf numFmtId="3" fontId="21" fillId="0" borderId="10" xfId="5" applyNumberFormat="1" applyFont="1" applyBorder="1" applyAlignment="1">
      <alignment horizontal="right"/>
    </xf>
    <xf numFmtId="3" fontId="46" fillId="0" borderId="10" xfId="5" applyNumberFormat="1" applyFont="1" applyBorder="1" applyAlignment="1">
      <alignment horizontal="right"/>
    </xf>
    <xf numFmtId="0" fontId="21" fillId="0" borderId="0" xfId="5" applyNumberFormat="1" applyFont="1" applyBorder="1"/>
    <xf numFmtId="164" fontId="21" fillId="0" borderId="0" xfId="4" applyNumberFormat="1" applyFont="1" applyBorder="1"/>
    <xf numFmtId="0" fontId="57" fillId="0" borderId="0" xfId="5" applyNumberFormat="1" applyFont="1" applyAlignment="1">
      <alignment horizontal="right"/>
    </xf>
    <xf numFmtId="0" fontId="52" fillId="0" borderId="0" xfId="5" applyNumberFormat="1" applyFont="1" applyAlignment="1">
      <alignment horizontal="left"/>
    </xf>
    <xf numFmtId="3" fontId="46" fillId="0" borderId="0" xfId="5" applyNumberFormat="1" applyFont="1" applyAlignment="1"/>
    <xf numFmtId="0" fontId="46" fillId="0" borderId="0" xfId="5" applyNumberFormat="1" applyFont="1" applyAlignment="1">
      <alignment horizontal="center"/>
    </xf>
    <xf numFmtId="164" fontId="46" fillId="0" borderId="0" xfId="4" applyNumberFormat="1" applyFont="1" applyAlignment="1"/>
    <xf numFmtId="0" fontId="46" fillId="0" borderId="0" xfId="5" applyNumberFormat="1" applyFont="1" applyAlignment="1"/>
    <xf numFmtId="3" fontId="46" fillId="0" borderId="19" xfId="5" applyNumberFormat="1" applyFont="1" applyBorder="1" applyAlignment="1"/>
    <xf numFmtId="0" fontId="21" fillId="22" borderId="0" xfId="5" applyNumberFormat="1" applyFont="1" applyFill="1" applyAlignment="1"/>
    <xf numFmtId="164" fontId="21" fillId="22" borderId="0" xfId="4" applyNumberFormat="1" applyFont="1" applyFill="1" applyAlignment="1"/>
    <xf numFmtId="0" fontId="46" fillId="0" borderId="0" xfId="5" applyNumberFormat="1" applyFont="1" applyAlignment="1">
      <alignment horizontal="centerContinuous"/>
    </xf>
    <xf numFmtId="0" fontId="59" fillId="0" borderId="2" xfId="5" applyNumberFormat="1" applyFont="1" applyBorder="1" applyAlignment="1">
      <alignment horizontal="center" vertical="center" wrapText="1"/>
    </xf>
    <xf numFmtId="0" fontId="59" fillId="0" borderId="52" xfId="5" applyNumberFormat="1" applyFont="1" applyBorder="1" applyAlignment="1">
      <alignment horizontal="center" vertical="center" wrapText="1"/>
    </xf>
    <xf numFmtId="3" fontId="60" fillId="0" borderId="53" xfId="5" applyNumberFormat="1" applyFont="1" applyBorder="1" applyAlignment="1">
      <alignment horizontal="center" wrapText="1"/>
    </xf>
    <xf numFmtId="3" fontId="60" fillId="0" borderId="52" xfId="5" applyNumberFormat="1" applyFont="1" applyBorder="1" applyAlignment="1">
      <alignment horizontal="center" wrapText="1"/>
    </xf>
    <xf numFmtId="0" fontId="21" fillId="0" borderId="0" xfId="5" applyNumberFormat="1" applyFont="1" applyBorder="1" applyAlignment="1">
      <alignment horizontal="center"/>
    </xf>
    <xf numFmtId="0" fontId="21" fillId="0" borderId="13" xfId="5" applyNumberFormat="1" applyFont="1" applyBorder="1"/>
    <xf numFmtId="3" fontId="21" fillId="0" borderId="14" xfId="5" applyNumberFormat="1" applyFont="1" applyBorder="1"/>
    <xf numFmtId="0" fontId="57" fillId="0" borderId="0" xfId="5" applyNumberFormat="1" applyFont="1" applyAlignment="1"/>
    <xf numFmtId="3" fontId="46" fillId="0" borderId="0" xfId="5" applyNumberFormat="1" applyFont="1" applyBorder="1" applyAlignment="1"/>
    <xf numFmtId="3" fontId="21" fillId="0" borderId="31" xfId="5" applyNumberFormat="1" applyFont="1" applyBorder="1"/>
    <xf numFmtId="164" fontId="0" fillId="0" borderId="0" xfId="1" applyNumberFormat="1" applyFont="1"/>
    <xf numFmtId="0" fontId="2" fillId="0" borderId="13" xfId="0" applyFont="1" applyFill="1" applyBorder="1" applyAlignment="1">
      <alignment vertical="center"/>
    </xf>
    <xf numFmtId="0" fontId="2" fillId="0" borderId="15" xfId="0" applyFont="1" applyFill="1" applyBorder="1" applyAlignment="1">
      <alignment horizontal="left"/>
    </xf>
    <xf numFmtId="164" fontId="0" fillId="0" borderId="13" xfId="1" applyNumberFormat="1" applyFont="1" applyFill="1" applyBorder="1"/>
    <xf numFmtId="165" fontId="0" fillId="0" borderId="13" xfId="2" applyNumberFormat="1" applyFont="1" applyFill="1" applyBorder="1"/>
    <xf numFmtId="165" fontId="0" fillId="0" borderId="14" xfId="2" applyNumberFormat="1" applyFont="1" applyFill="1" applyBorder="1"/>
    <xf numFmtId="0" fontId="2" fillId="0" borderId="0" xfId="0" applyFont="1"/>
    <xf numFmtId="0" fontId="2" fillId="0" borderId="54" xfId="0" applyFont="1" applyFill="1" applyBorder="1" applyAlignment="1">
      <alignment horizontal="left"/>
    </xf>
    <xf numFmtId="164" fontId="2" fillId="0" borderId="55" xfId="1" applyNumberFormat="1" applyFont="1" applyFill="1" applyBorder="1"/>
    <xf numFmtId="9" fontId="0" fillId="0" borderId="55" xfId="2" applyFont="1" applyFill="1" applyBorder="1"/>
    <xf numFmtId="9" fontId="0" fillId="0" borderId="56" xfId="2" applyFont="1" applyFill="1" applyBorder="1"/>
    <xf numFmtId="0" fontId="2" fillId="0" borderId="0" xfId="0" applyFont="1" applyFill="1" applyBorder="1" applyAlignment="1">
      <alignment horizontal="left"/>
    </xf>
    <xf numFmtId="164" fontId="2" fillId="0" borderId="0" xfId="1" applyNumberFormat="1" applyFont="1" applyFill="1" applyBorder="1"/>
    <xf numFmtId="9" fontId="0" fillId="0" borderId="0" xfId="2" applyFont="1" applyFill="1" applyBorder="1"/>
    <xf numFmtId="0" fontId="2" fillId="0" borderId="57" xfId="0" applyFont="1" applyFill="1" applyBorder="1" applyAlignment="1">
      <alignment vertical="center"/>
    </xf>
    <xf numFmtId="0" fontId="2" fillId="0" borderId="25" xfId="0" applyFont="1" applyFill="1" applyBorder="1" applyAlignment="1">
      <alignment horizontal="left"/>
    </xf>
    <xf numFmtId="164" fontId="0" fillId="0" borderId="26" xfId="1" applyNumberFormat="1" applyFont="1" applyFill="1" applyBorder="1"/>
    <xf numFmtId="165" fontId="0" fillId="0" borderId="26" xfId="2" applyNumberFormat="1" applyFont="1" applyFill="1" applyBorder="1"/>
    <xf numFmtId="0" fontId="2" fillId="0" borderId="58" xfId="0" applyFont="1" applyFill="1" applyBorder="1" applyAlignment="1">
      <alignment horizontal="left"/>
    </xf>
    <xf numFmtId="164" fontId="0" fillId="0" borderId="57" xfId="1" applyNumberFormat="1" applyFont="1" applyFill="1" applyBorder="1"/>
    <xf numFmtId="165" fontId="0" fillId="0" borderId="57" xfId="2" applyNumberFormat="1" applyFont="1" applyFill="1" applyBorder="1"/>
    <xf numFmtId="9" fontId="2" fillId="0" borderId="55" xfId="2" applyFont="1" applyFill="1" applyBorder="1"/>
    <xf numFmtId="0" fontId="0" fillId="0" borderId="57" xfId="0" applyBorder="1"/>
    <xf numFmtId="164" fontId="0" fillId="23" borderId="0" xfId="1" applyNumberFormat="1" applyFont="1" applyFill="1"/>
    <xf numFmtId="0" fontId="0" fillId="0" borderId="57" xfId="0" quotePrefix="1" applyBorder="1" applyAlignment="1">
      <alignment horizontal="right"/>
    </xf>
    <xf numFmtId="0" fontId="0" fillId="0" borderId="57" xfId="0" applyBorder="1" applyAlignment="1">
      <alignment horizontal="right"/>
    </xf>
    <xf numFmtId="0" fontId="0" fillId="0" borderId="57" xfId="0" applyBorder="1" applyAlignment="1"/>
    <xf numFmtId="0" fontId="5" fillId="0" borderId="1" xfId="0" applyNumberFormat="1" applyFont="1" applyFill="1" applyBorder="1" applyAlignment="1">
      <alignment horizontal="center" vertical="center"/>
    </xf>
    <xf numFmtId="0" fontId="17" fillId="4" borderId="13" xfId="0" applyFont="1" applyFill="1" applyBorder="1" applyAlignment="1">
      <alignment horizontal="center" vertical="top" wrapText="1"/>
    </xf>
    <xf numFmtId="0" fontId="18" fillId="0" borderId="13" xfId="0" applyFont="1" applyBorder="1" applyAlignment="1">
      <alignment vertical="top" wrapText="1"/>
    </xf>
    <xf numFmtId="0" fontId="19" fillId="0" borderId="13" xfId="0" applyFont="1" applyBorder="1" applyAlignment="1">
      <alignment vertical="top" wrapText="1"/>
    </xf>
    <xf numFmtId="0" fontId="20" fillId="4" borderId="14" xfId="0" applyFont="1" applyFill="1" applyBorder="1" applyAlignment="1">
      <alignment horizontal="center" vertical="top" wrapText="1"/>
    </xf>
    <xf numFmtId="0" fontId="20" fillId="4" borderId="11"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4" fillId="0" borderId="24" xfId="3" applyNumberFormat="1" applyFont="1" applyFill="1" applyBorder="1" applyAlignment="1">
      <alignment horizontal="center" vertical="center"/>
    </xf>
    <xf numFmtId="0" fontId="24" fillId="0" borderId="1" xfId="3" applyNumberFormat="1" applyFont="1" applyFill="1" applyBorder="1" applyAlignment="1">
      <alignment horizontal="center" vertical="center"/>
    </xf>
    <xf numFmtId="0" fontId="24" fillId="0" borderId="25" xfId="3" applyNumberFormat="1" applyFont="1" applyFill="1" applyBorder="1" applyAlignment="1">
      <alignment horizontal="center" vertical="center"/>
    </xf>
    <xf numFmtId="0" fontId="20" fillId="6" borderId="13" xfId="0" applyFont="1" applyFill="1" applyBorder="1" applyAlignment="1">
      <alignment horizontal="center" vertical="top" wrapText="1"/>
    </xf>
    <xf numFmtId="0" fontId="25" fillId="0" borderId="13" xfId="0" applyFont="1" applyBorder="1" applyAlignment="1">
      <alignment vertical="top" wrapText="1"/>
    </xf>
    <xf numFmtId="0" fontId="20" fillId="6" borderId="13" xfId="0" applyFont="1" applyFill="1" applyBorder="1" applyAlignment="1">
      <alignment vertical="top" wrapText="1"/>
    </xf>
    <xf numFmtId="0" fontId="25" fillId="7" borderId="13" xfId="0" applyFont="1" applyFill="1" applyBorder="1" applyAlignment="1">
      <alignment vertical="top" wrapText="1"/>
    </xf>
    <xf numFmtId="0" fontId="20" fillId="10" borderId="13" xfId="0" applyFont="1" applyFill="1" applyBorder="1" applyAlignment="1">
      <alignment vertical="top" wrapText="1"/>
    </xf>
    <xf numFmtId="0" fontId="20" fillId="9" borderId="13" xfId="0" applyFont="1" applyFill="1" applyBorder="1" applyAlignment="1">
      <alignment vertical="top" wrapText="1"/>
    </xf>
    <xf numFmtId="0" fontId="19" fillId="6" borderId="13" xfId="0" applyFont="1" applyFill="1" applyBorder="1" applyAlignment="1">
      <alignment vertical="top" wrapText="1"/>
    </xf>
    <xf numFmtId="0" fontId="25" fillId="7" borderId="14" xfId="0" applyFont="1" applyFill="1" applyBorder="1" applyAlignment="1">
      <alignment horizontal="left" vertical="top" wrapText="1"/>
    </xf>
    <xf numFmtId="0" fontId="25" fillId="7" borderId="15" xfId="0" applyFont="1" applyFill="1" applyBorder="1" applyAlignment="1">
      <alignment horizontal="left" vertical="top" wrapText="1"/>
    </xf>
    <xf numFmtId="0" fontId="20" fillId="11" borderId="13" xfId="0" applyFont="1" applyFill="1" applyBorder="1" applyAlignment="1">
      <alignment horizontal="center" vertical="top" wrapText="1"/>
    </xf>
    <xf numFmtId="0" fontId="17" fillId="0" borderId="13" xfId="0" applyFont="1" applyBorder="1" applyAlignment="1">
      <alignment horizontal="center" vertical="top" wrapText="1"/>
    </xf>
    <xf numFmtId="0" fontId="20" fillId="0" borderId="13" xfId="0" applyFont="1" applyBorder="1" applyAlignment="1">
      <alignment vertical="top" wrapText="1"/>
    </xf>
    <xf numFmtId="0" fontId="20" fillId="7" borderId="14" xfId="0" applyFont="1" applyFill="1" applyBorder="1" applyAlignment="1">
      <alignment horizontal="left" vertical="top" wrapText="1"/>
    </xf>
    <xf numFmtId="0" fontId="20" fillId="7" borderId="11" xfId="0" applyFont="1" applyFill="1" applyBorder="1" applyAlignment="1">
      <alignment horizontal="left" vertical="top" wrapText="1"/>
    </xf>
    <xf numFmtId="0" fontId="20" fillId="7" borderId="15" xfId="0" applyFont="1" applyFill="1" applyBorder="1" applyAlignment="1">
      <alignment horizontal="left" vertical="top" wrapText="1"/>
    </xf>
    <xf numFmtId="0" fontId="20" fillId="7" borderId="13" xfId="0" applyFont="1" applyFill="1" applyBorder="1" applyAlignment="1">
      <alignment vertical="top" wrapText="1"/>
    </xf>
    <xf numFmtId="0" fontId="20" fillId="13" borderId="13" xfId="0" applyFont="1" applyFill="1" applyBorder="1" applyAlignment="1">
      <alignment vertical="top" wrapText="1"/>
    </xf>
    <xf numFmtId="0" fontId="20" fillId="7" borderId="13" xfId="0" applyFont="1" applyFill="1" applyBorder="1" applyAlignment="1">
      <alignment horizontal="center" vertical="top" wrapText="1"/>
    </xf>
    <xf numFmtId="0" fontId="20" fillId="14" borderId="13" xfId="0" applyFont="1" applyFill="1" applyBorder="1" applyAlignment="1">
      <alignment horizontal="center" vertical="top" wrapText="1"/>
    </xf>
    <xf numFmtId="0" fontId="25" fillId="0" borderId="26" xfId="0" applyFont="1" applyBorder="1" applyAlignment="1">
      <alignment vertical="top" wrapText="1"/>
    </xf>
    <xf numFmtId="0" fontId="20" fillId="14" borderId="13" xfId="0" applyFont="1" applyFill="1" applyBorder="1" applyAlignment="1">
      <alignment vertical="top" wrapText="1"/>
    </xf>
    <xf numFmtId="0" fontId="20" fillId="14" borderId="13" xfId="0" applyFont="1" applyFill="1" applyBorder="1" applyAlignment="1">
      <alignment horizontal="left" vertical="top" wrapText="1"/>
    </xf>
    <xf numFmtId="0" fontId="20" fillId="6" borderId="26" xfId="0" applyFont="1" applyFill="1" applyBorder="1" applyAlignment="1">
      <alignment vertical="top" wrapText="1"/>
    </xf>
    <xf numFmtId="0" fontId="26" fillId="0" borderId="13" xfId="0" applyFont="1" applyBorder="1" applyAlignment="1">
      <alignment vertical="top" wrapText="1"/>
    </xf>
    <xf numFmtId="0" fontId="27" fillId="14" borderId="13" xfId="0" applyFont="1" applyFill="1" applyBorder="1" applyAlignment="1">
      <alignment vertical="top" wrapText="1"/>
    </xf>
    <xf numFmtId="0" fontId="25" fillId="0" borderId="13" xfId="0" applyFont="1" applyBorder="1" applyAlignment="1">
      <alignment horizontal="left" vertical="top" wrapText="1"/>
    </xf>
    <xf numFmtId="0" fontId="20" fillId="7" borderId="28" xfId="0" applyFont="1" applyFill="1" applyBorder="1" applyAlignment="1">
      <alignment horizontal="center" vertical="top" wrapText="1"/>
    </xf>
    <xf numFmtId="0" fontId="28" fillId="0" borderId="13" xfId="0" applyFont="1" applyBorder="1" applyAlignment="1">
      <alignment vertical="top" wrapText="1"/>
    </xf>
    <xf numFmtId="0" fontId="25" fillId="7" borderId="14" xfId="0" applyFont="1" applyFill="1" applyBorder="1" applyAlignment="1">
      <alignment vertical="top" wrapText="1"/>
    </xf>
    <xf numFmtId="0" fontId="25" fillId="7" borderId="11" xfId="0" applyFont="1" applyFill="1" applyBorder="1" applyAlignment="1">
      <alignment vertical="top" wrapText="1"/>
    </xf>
    <xf numFmtId="0" fontId="25" fillId="7" borderId="15" xfId="0" applyFont="1" applyFill="1" applyBorder="1" applyAlignment="1">
      <alignment vertical="top" wrapText="1"/>
    </xf>
    <xf numFmtId="0" fontId="20" fillId="7" borderId="14" xfId="0" applyFont="1" applyFill="1" applyBorder="1" applyAlignment="1">
      <alignment vertical="top" wrapText="1"/>
    </xf>
    <xf numFmtId="0" fontId="20" fillId="7" borderId="11" xfId="0" applyFont="1" applyFill="1" applyBorder="1" applyAlignment="1">
      <alignment vertical="top" wrapText="1"/>
    </xf>
    <xf numFmtId="0" fontId="20" fillId="7" borderId="15" xfId="0" applyFont="1" applyFill="1" applyBorder="1" applyAlignment="1">
      <alignment vertical="top" wrapText="1"/>
    </xf>
    <xf numFmtId="0" fontId="20" fillId="6" borderId="28" xfId="0" applyFont="1" applyFill="1" applyBorder="1" applyAlignment="1">
      <alignment horizontal="center" vertical="top" wrapText="1"/>
    </xf>
    <xf numFmtId="0" fontId="20" fillId="6" borderId="26" xfId="0" applyFont="1" applyFill="1" applyBorder="1" applyAlignment="1">
      <alignment horizontal="center" vertical="top" wrapText="1"/>
    </xf>
    <xf numFmtId="0" fontId="20" fillId="4" borderId="32" xfId="0" applyFont="1" applyFill="1" applyBorder="1" applyAlignment="1">
      <alignment horizontal="center" vertical="top" wrapText="1"/>
    </xf>
    <xf numFmtId="0" fontId="20" fillId="4" borderId="4" xfId="0" applyFont="1" applyFill="1" applyBorder="1" applyAlignment="1">
      <alignment horizontal="center" vertical="top" wrapText="1"/>
    </xf>
    <xf numFmtId="0" fontId="20" fillId="4" borderId="29" xfId="0" applyFont="1" applyFill="1" applyBorder="1" applyAlignment="1">
      <alignment horizontal="center" vertical="top" wrapText="1"/>
    </xf>
    <xf numFmtId="0" fontId="20" fillId="0" borderId="14" xfId="0" quotePrefix="1" applyFont="1" applyBorder="1" applyAlignment="1">
      <alignment horizontal="center" vertical="top" wrapText="1"/>
    </xf>
    <xf numFmtId="0" fontId="20" fillId="0" borderId="11" xfId="0" quotePrefix="1" applyFont="1" applyBorder="1" applyAlignment="1">
      <alignment horizontal="center" vertical="top" wrapText="1"/>
    </xf>
    <xf numFmtId="0" fontId="20" fillId="0" borderId="15" xfId="0" quotePrefix="1" applyFont="1" applyBorder="1" applyAlignment="1">
      <alignment horizontal="center" vertical="top" wrapText="1"/>
    </xf>
    <xf numFmtId="49" fontId="25" fillId="0" borderId="13" xfId="0" applyNumberFormat="1" applyFont="1" applyBorder="1" applyAlignment="1">
      <alignment vertical="top" wrapText="1"/>
    </xf>
    <xf numFmtId="0" fontId="20" fillId="7" borderId="14"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0" fillId="7" borderId="15" xfId="0" applyFont="1" applyFill="1" applyBorder="1" applyAlignment="1">
      <alignment horizontal="center" vertical="top" wrapText="1"/>
    </xf>
    <xf numFmtId="0" fontId="25" fillId="7" borderId="13" xfId="0" applyFont="1" applyFill="1" applyBorder="1" applyAlignment="1">
      <alignment vertical="top"/>
    </xf>
    <xf numFmtId="0" fontId="26" fillId="0" borderId="13" xfId="0" applyFont="1" applyFill="1" applyBorder="1" applyAlignment="1">
      <alignment horizontal="left"/>
    </xf>
    <xf numFmtId="0" fontId="25" fillId="0" borderId="13" xfId="0" applyFont="1" applyFill="1" applyBorder="1" applyAlignment="1">
      <alignment horizontal="left"/>
    </xf>
    <xf numFmtId="0" fontId="25" fillId="0" borderId="13" xfId="0" applyFont="1" applyFill="1" applyBorder="1" applyAlignment="1">
      <alignment horizontal="left" wrapText="1"/>
    </xf>
    <xf numFmtId="0" fontId="25" fillId="0" borderId="13" xfId="0" applyFont="1" applyBorder="1" applyAlignment="1">
      <alignment horizontal="left" vertical="top"/>
    </xf>
    <xf numFmtId="0" fontId="19" fillId="0" borderId="13" xfId="0" applyFont="1" applyBorder="1" applyAlignment="1">
      <alignment horizontal="left" vertical="top"/>
    </xf>
    <xf numFmtId="0" fontId="30" fillId="0" borderId="13" xfId="0" applyFont="1" applyBorder="1" applyAlignment="1">
      <alignment horizontal="left" wrapText="1"/>
    </xf>
    <xf numFmtId="49" fontId="25" fillId="0" borderId="13" xfId="0" applyNumberFormat="1" applyFont="1" applyBorder="1" applyAlignment="1">
      <alignment horizontal="left" wrapText="1"/>
    </xf>
    <xf numFmtId="0" fontId="25" fillId="0" borderId="13" xfId="0" applyFont="1" applyBorder="1" applyAlignment="1">
      <alignment horizontal="center" vertical="top" wrapText="1"/>
    </xf>
    <xf numFmtId="0" fontId="25" fillId="7" borderId="13" xfId="0" applyFont="1" applyFill="1" applyBorder="1" applyAlignment="1">
      <alignment horizontal="center" vertical="top" wrapText="1"/>
    </xf>
    <xf numFmtId="0" fontId="30" fillId="0" borderId="13" xfId="0" applyFont="1" applyFill="1" applyBorder="1" applyAlignment="1">
      <alignment horizontal="left"/>
    </xf>
    <xf numFmtId="0" fontId="25" fillId="0" borderId="14" xfId="0" applyFont="1" applyBorder="1" applyAlignment="1">
      <alignment vertical="top" wrapText="1"/>
    </xf>
    <xf numFmtId="0" fontId="25" fillId="0" borderId="11" xfId="0" applyFont="1" applyBorder="1" applyAlignment="1">
      <alignment vertical="top" wrapText="1"/>
    </xf>
    <xf numFmtId="0" fontId="25" fillId="0" borderId="15" xfId="0" applyFont="1" applyBorder="1" applyAlignment="1">
      <alignment vertical="top" wrapText="1"/>
    </xf>
    <xf numFmtId="0" fontId="19" fillId="0" borderId="13" xfId="0" applyFont="1" applyBorder="1"/>
    <xf numFmtId="0" fontId="30" fillId="0" borderId="13" xfId="0" applyFont="1" applyFill="1" applyBorder="1" applyAlignment="1">
      <alignment horizontal="left" wrapText="1"/>
    </xf>
    <xf numFmtId="0" fontId="30" fillId="7" borderId="13" xfId="0" applyFont="1" applyFill="1" applyBorder="1" applyAlignment="1">
      <alignment horizontal="left"/>
    </xf>
    <xf numFmtId="0" fontId="30" fillId="7" borderId="13" xfId="0" applyFont="1" applyFill="1" applyBorder="1" applyAlignment="1">
      <alignment wrapText="1"/>
    </xf>
    <xf numFmtId="0" fontId="30" fillId="7" borderId="13" xfId="0" applyFont="1" applyFill="1" applyBorder="1" applyAlignment="1">
      <alignment horizontal="left" wrapText="1"/>
    </xf>
    <xf numFmtId="0" fontId="30" fillId="0" borderId="13" xfId="0" applyFont="1" applyBorder="1" applyAlignment="1">
      <alignment horizontal="left" vertical="top"/>
    </xf>
    <xf numFmtId="0" fontId="30" fillId="7" borderId="13" xfId="0" applyFont="1" applyFill="1" applyBorder="1" applyAlignment="1">
      <alignment horizontal="left" vertical="top"/>
    </xf>
    <xf numFmtId="0" fontId="32" fillId="0" borderId="13" xfId="0" applyFont="1" applyBorder="1" applyAlignment="1">
      <alignment horizontal="left" vertical="top"/>
    </xf>
    <xf numFmtId="0" fontId="30" fillId="0" borderId="13" xfId="0" applyFont="1" applyBorder="1" applyAlignment="1">
      <alignment horizontal="left" vertical="top" wrapText="1"/>
    </xf>
    <xf numFmtId="0" fontId="25" fillId="7" borderId="13" xfId="0" applyFont="1" applyFill="1" applyBorder="1" applyAlignment="1">
      <alignment horizontal="left" vertical="top" wrapText="1"/>
    </xf>
    <xf numFmtId="49" fontId="30" fillId="0" borderId="13" xfId="0" applyNumberFormat="1" applyFont="1" applyBorder="1" applyAlignment="1">
      <alignment horizontal="left" vertical="top" wrapText="1"/>
    </xf>
    <xf numFmtId="49" fontId="25" fillId="0" borderId="13" xfId="0" applyNumberFormat="1" applyFont="1" applyBorder="1" applyAlignment="1">
      <alignment horizontal="left" vertical="top" wrapText="1"/>
    </xf>
    <xf numFmtId="0" fontId="34" fillId="0" borderId="13" xfId="0" applyFont="1" applyBorder="1" applyAlignment="1">
      <alignment horizontal="left" vertical="top"/>
    </xf>
    <xf numFmtId="0" fontId="19" fillId="7" borderId="13" xfId="0" applyFont="1" applyFill="1" applyBorder="1" applyAlignment="1">
      <alignment horizontal="left"/>
    </xf>
    <xf numFmtId="0" fontId="26" fillId="0" borderId="13" xfId="0" applyFont="1" applyBorder="1" applyAlignment="1">
      <alignment horizontal="left"/>
    </xf>
    <xf numFmtId="0" fontId="26" fillId="0" borderId="13" xfId="0" applyFont="1" applyBorder="1" applyAlignment="1">
      <alignment horizontal="left" vertical="top" wrapText="1"/>
    </xf>
    <xf numFmtId="0" fontId="36" fillId="0" borderId="13" xfId="0" applyFont="1" applyBorder="1" applyAlignment="1">
      <alignment horizontal="left"/>
    </xf>
    <xf numFmtId="0" fontId="25" fillId="7" borderId="13" xfId="0" applyFont="1" applyFill="1" applyBorder="1" applyAlignment="1">
      <alignment horizontal="left" wrapText="1"/>
    </xf>
    <xf numFmtId="0" fontId="25" fillId="7" borderId="13" xfId="0" applyFont="1" applyFill="1" applyBorder="1" applyAlignment="1">
      <alignment horizontal="left"/>
    </xf>
    <xf numFmtId="0" fontId="26" fillId="7" borderId="13" xfId="0" applyFont="1" applyFill="1" applyBorder="1" applyAlignment="1">
      <alignment horizontal="left"/>
    </xf>
    <xf numFmtId="0" fontId="28" fillId="7" borderId="13" xfId="0" applyFont="1" applyFill="1" applyBorder="1" applyAlignment="1">
      <alignment horizontal="left"/>
    </xf>
    <xf numFmtId="0" fontId="26" fillId="7" borderId="13" xfId="0" applyFont="1" applyFill="1" applyBorder="1" applyAlignment="1">
      <alignment horizontal="left" wrapText="1"/>
    </xf>
    <xf numFmtId="0" fontId="28" fillId="7" borderId="13" xfId="0" applyFont="1" applyFill="1" applyBorder="1" applyAlignment="1">
      <alignment horizontal="left" wrapText="1"/>
    </xf>
    <xf numFmtId="0" fontId="25" fillId="0" borderId="13" xfId="0" applyFont="1" applyBorder="1" applyAlignment="1">
      <alignment horizontal="left"/>
    </xf>
    <xf numFmtId="0" fontId="25" fillId="0" borderId="13" xfId="0" applyFont="1" applyBorder="1" applyAlignment="1">
      <alignment horizontal="left" wrapText="1"/>
    </xf>
    <xf numFmtId="0" fontId="28" fillId="0" borderId="13" xfId="0" applyFont="1" applyBorder="1" applyAlignment="1">
      <alignment horizontal="left" vertical="top" wrapText="1"/>
    </xf>
    <xf numFmtId="0" fontId="19" fillId="0" borderId="13" xfId="0" applyFont="1" applyBorder="1" applyAlignment="1">
      <alignment horizontal="left" wrapText="1"/>
    </xf>
    <xf numFmtId="0" fontId="19" fillId="0" borderId="13" xfId="0" applyFont="1" applyBorder="1" applyAlignment="1">
      <alignment horizontal="left" vertical="top" wrapText="1"/>
    </xf>
    <xf numFmtId="0" fontId="25" fillId="0" borderId="14" xfId="0" applyFont="1" applyBorder="1" applyAlignment="1">
      <alignment horizontal="center" wrapText="1"/>
    </xf>
    <xf numFmtId="0" fontId="25" fillId="0" borderId="11" xfId="0" applyFont="1" applyBorder="1" applyAlignment="1">
      <alignment horizontal="center" wrapText="1"/>
    </xf>
    <xf numFmtId="0" fontId="25" fillId="0" borderId="15" xfId="0" applyFont="1" applyBorder="1" applyAlignment="1">
      <alignment horizontal="center" wrapText="1"/>
    </xf>
    <xf numFmtId="0" fontId="20" fillId="6" borderId="14" xfId="0" applyFont="1" applyFill="1" applyBorder="1" applyAlignment="1">
      <alignment vertical="top" wrapText="1"/>
    </xf>
    <xf numFmtId="0" fontId="20" fillId="6" borderId="11" xfId="0" applyFont="1" applyFill="1" applyBorder="1" applyAlignment="1">
      <alignment vertical="top" wrapText="1"/>
    </xf>
    <xf numFmtId="0" fontId="20" fillId="6" borderId="15" xfId="0" applyFont="1" applyFill="1" applyBorder="1" applyAlignment="1">
      <alignment vertical="top" wrapText="1"/>
    </xf>
    <xf numFmtId="0" fontId="25" fillId="7" borderId="14" xfId="0" applyFont="1" applyFill="1" applyBorder="1" applyAlignment="1">
      <alignment horizontal="left" vertical="top"/>
    </xf>
    <xf numFmtId="0" fontId="25" fillId="7" borderId="15" xfId="0" applyFont="1" applyFill="1" applyBorder="1" applyAlignment="1">
      <alignment horizontal="left" vertical="top"/>
    </xf>
    <xf numFmtId="0" fontId="20" fillId="0" borderId="13" xfId="0" applyFont="1" applyBorder="1" applyAlignment="1">
      <alignment horizontal="left" vertical="top" wrapText="1"/>
    </xf>
    <xf numFmtId="0" fontId="20" fillId="7" borderId="13" xfId="0" applyFont="1" applyFill="1" applyBorder="1" applyAlignment="1">
      <alignment horizontal="left" vertical="top" wrapText="1"/>
    </xf>
    <xf numFmtId="0" fontId="20" fillId="4" borderId="13" xfId="0" applyFont="1" applyFill="1" applyBorder="1" applyAlignment="1">
      <alignment horizontal="center" vertical="top" wrapText="1"/>
    </xf>
    <xf numFmtId="0" fontId="24" fillId="0" borderId="14" xfId="3" applyNumberFormat="1" applyFont="1" applyFill="1" applyBorder="1" applyAlignment="1">
      <alignment horizontal="center" vertical="center"/>
    </xf>
    <xf numFmtId="0" fontId="24" fillId="0" borderId="11" xfId="3" applyNumberFormat="1" applyFont="1" applyFill="1" applyBorder="1" applyAlignment="1">
      <alignment horizontal="center" vertical="center"/>
    </xf>
    <xf numFmtId="0" fontId="24" fillId="0" borderId="15" xfId="3" applyNumberFormat="1" applyFont="1" applyFill="1" applyBorder="1" applyAlignment="1">
      <alignment horizontal="center" vertical="center"/>
    </xf>
    <xf numFmtId="0" fontId="40" fillId="0" borderId="13" xfId="0" applyFont="1" applyBorder="1" applyAlignment="1">
      <alignment vertical="top" wrapText="1"/>
    </xf>
    <xf numFmtId="0" fontId="20" fillId="13" borderId="13" xfId="0" applyFont="1" applyFill="1" applyBorder="1" applyAlignment="1">
      <alignment horizontal="center" vertical="top" wrapText="1"/>
    </xf>
    <xf numFmtId="0" fontId="30" fillId="0" borderId="13" xfId="0" applyFont="1" applyBorder="1" applyAlignment="1">
      <alignment horizontal="left"/>
    </xf>
    <xf numFmtId="0" fontId="17" fillId="4" borderId="14" xfId="0" applyFont="1" applyFill="1" applyBorder="1" applyAlignment="1">
      <alignment horizontal="center" vertical="top" wrapText="1"/>
    </xf>
    <xf numFmtId="0" fontId="17" fillId="4" borderId="11" xfId="0" applyFont="1" applyFill="1" applyBorder="1" applyAlignment="1">
      <alignment horizontal="center" vertical="top" wrapText="1"/>
    </xf>
    <xf numFmtId="0" fontId="17" fillId="4" borderId="15" xfId="0" applyFont="1" applyFill="1" applyBorder="1" applyAlignment="1">
      <alignment horizontal="center" vertical="top" wrapText="1"/>
    </xf>
    <xf numFmtId="0" fontId="24" fillId="0" borderId="39" xfId="3" applyNumberFormat="1" applyFont="1" applyFill="1" applyBorder="1" applyAlignment="1">
      <alignment horizontal="center" vertical="center"/>
    </xf>
    <xf numFmtId="0" fontId="24" fillId="0" borderId="40" xfId="3" applyNumberFormat="1" applyFont="1" applyFill="1" applyBorder="1" applyAlignment="1">
      <alignment horizontal="center" vertical="center"/>
    </xf>
    <xf numFmtId="0" fontId="24" fillId="0" borderId="41" xfId="3" applyNumberFormat="1" applyFont="1" applyFill="1" applyBorder="1" applyAlignment="1">
      <alignment horizontal="center" vertical="center"/>
    </xf>
    <xf numFmtId="0" fontId="25" fillId="16" borderId="14" xfId="0" applyFont="1" applyFill="1" applyBorder="1" applyAlignment="1">
      <alignment horizontal="left" vertical="top" wrapText="1"/>
    </xf>
    <xf numFmtId="0" fontId="25" fillId="16" borderId="11" xfId="0" applyFont="1" applyFill="1" applyBorder="1" applyAlignment="1">
      <alignment horizontal="left" vertical="top" wrapText="1"/>
    </xf>
    <xf numFmtId="0" fontId="25" fillId="16" borderId="15" xfId="0" applyFont="1" applyFill="1" applyBorder="1" applyAlignment="1">
      <alignment horizontal="left" vertical="top" wrapText="1"/>
    </xf>
    <xf numFmtId="0" fontId="30" fillId="0" borderId="14" xfId="0" applyFont="1" applyFill="1" applyBorder="1" applyAlignment="1">
      <alignment horizontal="left"/>
    </xf>
    <xf numFmtId="0" fontId="30" fillId="0" borderId="11" xfId="0" applyFont="1" applyFill="1" applyBorder="1" applyAlignment="1">
      <alignment horizontal="left"/>
    </xf>
    <xf numFmtId="0" fontId="30" fillId="0" borderId="15" xfId="0" applyFont="1" applyFill="1" applyBorder="1" applyAlignment="1">
      <alignment horizontal="left"/>
    </xf>
    <xf numFmtId="0" fontId="30" fillId="0" borderId="14" xfId="0" applyFont="1" applyFill="1" applyBorder="1" applyAlignment="1">
      <alignment horizontal="left" wrapText="1"/>
    </xf>
    <xf numFmtId="0" fontId="30" fillId="0" borderId="11" xfId="0" applyFont="1" applyFill="1" applyBorder="1" applyAlignment="1">
      <alignment horizontal="left" wrapText="1"/>
    </xf>
    <xf numFmtId="0" fontId="30" fillId="0" borderId="15" xfId="0" applyFont="1" applyFill="1" applyBorder="1" applyAlignment="1">
      <alignment horizontal="left" wrapText="1"/>
    </xf>
    <xf numFmtId="0" fontId="30" fillId="0" borderId="13" xfId="0" applyNumberFormat="1" applyFont="1" applyFill="1" applyBorder="1" applyAlignment="1">
      <alignment horizontal="left" vertical="center"/>
    </xf>
    <xf numFmtId="0" fontId="30" fillId="0" borderId="13" xfId="0" applyNumberFormat="1" applyFont="1" applyFill="1" applyBorder="1" applyAlignment="1">
      <alignment horizontal="left" vertical="center" wrapText="1"/>
    </xf>
    <xf numFmtId="0" fontId="30" fillId="0" borderId="13" xfId="0" applyNumberFormat="1" applyFont="1" applyBorder="1" applyAlignment="1">
      <alignment horizontal="left"/>
    </xf>
    <xf numFmtId="0" fontId="25" fillId="0" borderId="13" xfId="0" applyFont="1" applyFill="1" applyBorder="1" applyAlignment="1">
      <alignment horizontal="left" vertical="top" wrapText="1"/>
    </xf>
    <xf numFmtId="0" fontId="36" fillId="0" borderId="13" xfId="0" applyFont="1" applyFill="1" applyBorder="1" applyAlignment="1">
      <alignment horizontal="left"/>
    </xf>
    <xf numFmtId="0" fontId="28" fillId="0" borderId="13" xfId="0" applyFont="1" applyFill="1" applyBorder="1" applyAlignment="1">
      <alignment horizontal="left"/>
    </xf>
    <xf numFmtId="0" fontId="30" fillId="0" borderId="14" xfId="0" applyFont="1" applyBorder="1" applyAlignment="1">
      <alignment horizontal="center"/>
    </xf>
    <xf numFmtId="0" fontId="30" fillId="0" borderId="11" xfId="0" applyFont="1" applyBorder="1" applyAlignment="1">
      <alignment horizontal="center"/>
    </xf>
    <xf numFmtId="0" fontId="30" fillId="0" borderId="15" xfId="0" applyFont="1" applyBorder="1" applyAlignment="1">
      <alignment horizontal="center"/>
    </xf>
    <xf numFmtId="0" fontId="54" fillId="0" borderId="0" xfId="0" applyFont="1" applyAlignment="1">
      <alignment horizontal="center" vertical="center"/>
    </xf>
    <xf numFmtId="0" fontId="54" fillId="0" borderId="1" xfId="0" applyFont="1" applyBorder="1" applyAlignment="1">
      <alignment horizontal="center" vertical="center"/>
    </xf>
    <xf numFmtId="0" fontId="56" fillId="0" borderId="0" xfId="0" applyFont="1" applyAlignment="1">
      <alignment horizontal="center" vertical="center"/>
    </xf>
    <xf numFmtId="164" fontId="2" fillId="0" borderId="57" xfId="1" applyNumberFormat="1" applyFont="1" applyFill="1" applyBorder="1" applyAlignment="1">
      <alignment horizontal="center" vertical="center" wrapText="1"/>
    </xf>
    <xf numFmtId="0" fontId="2" fillId="0" borderId="0" xfId="0" applyFont="1" applyAlignment="1">
      <alignment horizontal="center"/>
    </xf>
    <xf numFmtId="164" fontId="2" fillId="0" borderId="13" xfId="1" applyNumberFormat="1" applyFont="1" applyFill="1" applyBorder="1" applyAlignment="1">
      <alignment horizontal="center" vertical="center" wrapText="1"/>
    </xf>
  </cellXfs>
  <cellStyles count="7">
    <cellStyle name="Comma" xfId="1" builtinId="3"/>
    <cellStyle name="Comma 2 5" xfId="4"/>
    <cellStyle name="Comma 6" xfId="6"/>
    <cellStyle name="Normal" xfId="0" builtinId="0"/>
    <cellStyle name="Normal 14 2 3" xfId="5"/>
    <cellStyle name="Normal 17"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mfb02\Budget%20Director\BUDGET\Budget%20Estimates%202013-16\FOR%20CABINET\Draft%20Budget%20Estimates%209%202013.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UNIT/Estimates%202013-17/Draft%20Estimates%20201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rent"/>
      <sheetName val="Scales"/>
      <sheetName val="Establishment"/>
      <sheetName val="Nomrol"/>
      <sheetName val="Appr Schdl"/>
      <sheetName val="Annex 1"/>
      <sheetName val="Virements"/>
      <sheetName val="PSQuerySave1"/>
      <sheetName val="Chart of Accounts"/>
      <sheetName val="Functional Clas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01"/>
      <sheetName val="05"/>
      <sheetName val="07"/>
      <sheetName val="08"/>
      <sheetName val="09"/>
      <sheetName val="10"/>
      <sheetName val="12"/>
      <sheetName val="13"/>
      <sheetName val="15"/>
      <sheetName val="17"/>
      <sheetName val="20"/>
      <sheetName val="30"/>
      <sheetName val="35"/>
      <sheetName val="40"/>
      <sheetName val="45"/>
      <sheetName val="Scales"/>
      <sheetName val="Establishment"/>
      <sheetName val="Nomrol"/>
      <sheetName val="Appr Schdl"/>
      <sheetName val="Annex 1"/>
      <sheetName val="Virements"/>
      <sheetName val="Chart of Accounts"/>
      <sheetName val="Functional Class"/>
      <sheetName val="Sheet1"/>
      <sheetName val="Pre-Budget Scorecard"/>
      <sheetName val="Sheet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0">
          <cell r="B70" t="str">
            <v>SCALE to be Implemented</v>
          </cell>
          <cell r="C70">
            <v>0</v>
          </cell>
          <cell r="D70">
            <v>0</v>
          </cell>
        </row>
        <row r="71">
          <cell r="B71" t="str">
            <v>For 2011/2012 Est</v>
          </cell>
          <cell r="C71">
            <v>0</v>
          </cell>
          <cell r="D71">
            <v>0</v>
          </cell>
        </row>
        <row r="72">
          <cell r="B72">
            <v>0</v>
          </cell>
          <cell r="C72">
            <v>0</v>
          </cell>
          <cell r="D72">
            <v>0</v>
          </cell>
        </row>
        <row r="73">
          <cell r="B73" t="str">
            <v>Apr R1</v>
          </cell>
          <cell r="C73">
            <v>3</v>
          </cell>
          <cell r="D73">
            <v>93120</v>
          </cell>
        </row>
        <row r="74">
          <cell r="B74" t="str">
            <v>Apr R10</v>
          </cell>
          <cell r="C74">
            <v>12</v>
          </cell>
          <cell r="D74">
            <v>68472</v>
          </cell>
        </row>
        <row r="75">
          <cell r="B75" t="str">
            <v>Apr R11</v>
          </cell>
          <cell r="C75">
            <v>13</v>
          </cell>
          <cell r="D75">
            <v>66852</v>
          </cell>
        </row>
        <row r="76">
          <cell r="B76" t="str">
            <v>Apr R12</v>
          </cell>
          <cell r="C76">
            <v>14</v>
          </cell>
          <cell r="D76">
            <v>65232</v>
          </cell>
        </row>
        <row r="77">
          <cell r="B77" t="str">
            <v>Apr R13</v>
          </cell>
          <cell r="C77">
            <v>15</v>
          </cell>
          <cell r="D77">
            <v>63648</v>
          </cell>
        </row>
        <row r="78">
          <cell r="B78" t="str">
            <v>Apr R14</v>
          </cell>
          <cell r="C78">
            <v>16</v>
          </cell>
          <cell r="D78">
            <v>62064</v>
          </cell>
        </row>
        <row r="79">
          <cell r="B79" t="str">
            <v>Apr R15</v>
          </cell>
          <cell r="C79">
            <v>17</v>
          </cell>
          <cell r="D79">
            <v>60480</v>
          </cell>
        </row>
        <row r="80">
          <cell r="B80" t="str">
            <v>Apr R16</v>
          </cell>
          <cell r="C80">
            <v>18</v>
          </cell>
          <cell r="D80">
            <v>58896</v>
          </cell>
        </row>
        <row r="81">
          <cell r="B81" t="str">
            <v>Apr R17</v>
          </cell>
          <cell r="C81">
            <v>19</v>
          </cell>
          <cell r="D81">
            <v>57312</v>
          </cell>
        </row>
        <row r="82">
          <cell r="B82" t="str">
            <v>Apr R18</v>
          </cell>
          <cell r="C82">
            <v>20</v>
          </cell>
          <cell r="D82">
            <v>55728</v>
          </cell>
        </row>
        <row r="83">
          <cell r="B83" t="str">
            <v>Apr R19</v>
          </cell>
          <cell r="C83">
            <v>21</v>
          </cell>
          <cell r="D83">
            <v>54144</v>
          </cell>
        </row>
        <row r="84">
          <cell r="B84" t="str">
            <v>Apr R2</v>
          </cell>
          <cell r="C84">
            <v>4</v>
          </cell>
          <cell r="D84">
            <v>84600</v>
          </cell>
        </row>
        <row r="85">
          <cell r="B85" t="str">
            <v>Apr R20</v>
          </cell>
          <cell r="C85">
            <v>22</v>
          </cell>
          <cell r="D85">
            <v>52560</v>
          </cell>
        </row>
        <row r="86">
          <cell r="B86" t="str">
            <v>Apr R21</v>
          </cell>
          <cell r="C86">
            <v>23</v>
          </cell>
          <cell r="D86">
            <v>50976</v>
          </cell>
        </row>
        <row r="87">
          <cell r="B87" t="str">
            <v>Apr R22</v>
          </cell>
          <cell r="C87">
            <v>24</v>
          </cell>
          <cell r="D87">
            <v>49392</v>
          </cell>
        </row>
        <row r="88">
          <cell r="B88" t="str">
            <v>Apr R23</v>
          </cell>
          <cell r="C88">
            <v>25</v>
          </cell>
          <cell r="D88">
            <v>47808</v>
          </cell>
        </row>
        <row r="89">
          <cell r="B89" t="str">
            <v>Apr R24</v>
          </cell>
          <cell r="C89">
            <v>26</v>
          </cell>
          <cell r="D89">
            <v>46296</v>
          </cell>
        </row>
        <row r="90">
          <cell r="B90" t="str">
            <v>Apr R25</v>
          </cell>
          <cell r="C90">
            <v>27</v>
          </cell>
          <cell r="D90">
            <v>44784</v>
          </cell>
        </row>
        <row r="91">
          <cell r="B91" t="str">
            <v>Apr R26</v>
          </cell>
          <cell r="C91">
            <v>28</v>
          </cell>
          <cell r="D91">
            <v>43272</v>
          </cell>
        </row>
        <row r="92">
          <cell r="B92" t="str">
            <v>Apr R27</v>
          </cell>
          <cell r="C92">
            <v>29</v>
          </cell>
          <cell r="D92">
            <v>41760</v>
          </cell>
        </row>
        <row r="93">
          <cell r="B93" t="str">
            <v>Apr R28</v>
          </cell>
          <cell r="C93">
            <v>30</v>
          </cell>
          <cell r="D93">
            <v>40248</v>
          </cell>
        </row>
        <row r="94">
          <cell r="B94" t="str">
            <v>Apr R29</v>
          </cell>
          <cell r="C94">
            <v>31</v>
          </cell>
          <cell r="D94">
            <v>38736</v>
          </cell>
        </row>
        <row r="95">
          <cell r="B95" t="str">
            <v>Apr R3</v>
          </cell>
          <cell r="C95">
            <v>5</v>
          </cell>
          <cell r="D95">
            <v>82800</v>
          </cell>
        </row>
        <row r="96">
          <cell r="B96" t="str">
            <v>Apr R30</v>
          </cell>
          <cell r="C96">
            <v>32</v>
          </cell>
          <cell r="D96">
            <v>37428</v>
          </cell>
        </row>
        <row r="97">
          <cell r="B97" t="str">
            <v>Apr R31</v>
          </cell>
          <cell r="C97">
            <v>33</v>
          </cell>
          <cell r="D97">
            <v>36120</v>
          </cell>
        </row>
        <row r="98">
          <cell r="B98" t="str">
            <v>Apr R32</v>
          </cell>
          <cell r="C98">
            <v>34</v>
          </cell>
          <cell r="D98">
            <v>34812</v>
          </cell>
        </row>
        <row r="99">
          <cell r="B99" t="str">
            <v>Apr R33</v>
          </cell>
          <cell r="C99">
            <v>35</v>
          </cell>
          <cell r="D99">
            <v>33504</v>
          </cell>
        </row>
        <row r="100">
          <cell r="B100" t="str">
            <v>Apr R34</v>
          </cell>
          <cell r="C100">
            <v>36</v>
          </cell>
          <cell r="D100">
            <v>32196</v>
          </cell>
        </row>
        <row r="101">
          <cell r="B101" t="str">
            <v>Apr R35</v>
          </cell>
          <cell r="C101">
            <v>37</v>
          </cell>
          <cell r="D101">
            <v>30996</v>
          </cell>
        </row>
        <row r="102">
          <cell r="B102" t="str">
            <v>Apr R36</v>
          </cell>
          <cell r="C102">
            <v>38</v>
          </cell>
          <cell r="D102">
            <v>29796</v>
          </cell>
        </row>
        <row r="103">
          <cell r="B103" t="str">
            <v>Apr R37</v>
          </cell>
          <cell r="C103">
            <v>39</v>
          </cell>
          <cell r="D103">
            <v>28596</v>
          </cell>
        </row>
        <row r="104">
          <cell r="B104" t="str">
            <v>Apr R38</v>
          </cell>
          <cell r="C104">
            <v>40</v>
          </cell>
          <cell r="D104">
            <v>27396</v>
          </cell>
        </row>
        <row r="105">
          <cell r="B105" t="str">
            <v>Apr R39</v>
          </cell>
          <cell r="C105">
            <v>41</v>
          </cell>
          <cell r="D105">
            <v>26196</v>
          </cell>
        </row>
        <row r="106">
          <cell r="B106" t="str">
            <v>Apr R4</v>
          </cell>
          <cell r="C106">
            <v>6</v>
          </cell>
          <cell r="D106">
            <v>79920</v>
          </cell>
        </row>
        <row r="107">
          <cell r="B107" t="str">
            <v>Apr R40</v>
          </cell>
          <cell r="C107">
            <v>42</v>
          </cell>
          <cell r="D107">
            <v>24996</v>
          </cell>
        </row>
        <row r="108">
          <cell r="B108" t="str">
            <v>Apr R41</v>
          </cell>
          <cell r="C108">
            <v>43</v>
          </cell>
          <cell r="D108">
            <v>24288</v>
          </cell>
        </row>
        <row r="109">
          <cell r="B109" t="str">
            <v>Apr R42</v>
          </cell>
          <cell r="C109">
            <v>44</v>
          </cell>
          <cell r="D109">
            <v>23580</v>
          </cell>
        </row>
        <row r="110">
          <cell r="B110" t="str">
            <v>Apr R43</v>
          </cell>
          <cell r="C110">
            <v>45</v>
          </cell>
          <cell r="D110">
            <v>22872</v>
          </cell>
        </row>
        <row r="111">
          <cell r="B111" t="str">
            <v>Apr R44</v>
          </cell>
          <cell r="C111">
            <v>46</v>
          </cell>
          <cell r="D111">
            <v>22164</v>
          </cell>
        </row>
        <row r="112">
          <cell r="B112" t="str">
            <v>Apr R45</v>
          </cell>
          <cell r="C112">
            <v>47</v>
          </cell>
          <cell r="D112">
            <v>21456</v>
          </cell>
        </row>
        <row r="113">
          <cell r="B113" t="str">
            <v>Apr R46</v>
          </cell>
          <cell r="C113">
            <v>48</v>
          </cell>
          <cell r="D113">
            <v>20748</v>
          </cell>
        </row>
        <row r="114">
          <cell r="B114" t="str">
            <v>Apr R47</v>
          </cell>
          <cell r="C114">
            <v>49</v>
          </cell>
          <cell r="D114">
            <v>20304</v>
          </cell>
        </row>
        <row r="115">
          <cell r="B115" t="str">
            <v>Apr R48</v>
          </cell>
          <cell r="C115">
            <v>50</v>
          </cell>
          <cell r="D115">
            <v>19860</v>
          </cell>
        </row>
        <row r="116">
          <cell r="B116" t="str">
            <v>Apr R49</v>
          </cell>
          <cell r="C116">
            <v>51</v>
          </cell>
          <cell r="D116">
            <v>19416</v>
          </cell>
        </row>
        <row r="117">
          <cell r="B117" t="str">
            <v>Apr R5</v>
          </cell>
          <cell r="C117">
            <v>7</v>
          </cell>
          <cell r="D117">
            <v>78000</v>
          </cell>
        </row>
        <row r="118">
          <cell r="B118" t="str">
            <v>Apr R50</v>
          </cell>
          <cell r="C118">
            <v>52</v>
          </cell>
          <cell r="D118">
            <v>18972</v>
          </cell>
        </row>
        <row r="119">
          <cell r="B119" t="str">
            <v>Apr R51</v>
          </cell>
          <cell r="C119">
            <v>53</v>
          </cell>
          <cell r="D119">
            <v>18528</v>
          </cell>
        </row>
        <row r="120">
          <cell r="B120" t="str">
            <v>Apr R6</v>
          </cell>
          <cell r="C120">
            <v>8</v>
          </cell>
          <cell r="D120">
            <v>75000</v>
          </cell>
        </row>
        <row r="121">
          <cell r="B121" t="str">
            <v>Apr R7</v>
          </cell>
          <cell r="C121">
            <v>9</v>
          </cell>
          <cell r="D121">
            <v>73140</v>
          </cell>
        </row>
        <row r="122">
          <cell r="B122" t="str">
            <v>Apr R8</v>
          </cell>
          <cell r="C122">
            <v>10</v>
          </cell>
          <cell r="D122">
            <v>71400</v>
          </cell>
        </row>
        <row r="123">
          <cell r="B123" t="str">
            <v>Apr R9</v>
          </cell>
          <cell r="C123">
            <v>11</v>
          </cell>
          <cell r="D123">
            <v>70092</v>
          </cell>
        </row>
        <row r="124">
          <cell r="B124" t="str">
            <v>CM</v>
          </cell>
          <cell r="C124">
            <v>1</v>
          </cell>
          <cell r="D124">
            <v>101112</v>
          </cell>
        </row>
        <row r="125">
          <cell r="B125" t="str">
            <v>Fix R1</v>
          </cell>
          <cell r="C125">
            <v>54</v>
          </cell>
          <cell r="D125">
            <v>93120</v>
          </cell>
        </row>
        <row r="126">
          <cell r="B126" t="str">
            <v>Fix R10</v>
          </cell>
          <cell r="C126">
            <v>63</v>
          </cell>
          <cell r="D126">
            <v>68472</v>
          </cell>
        </row>
        <row r="127">
          <cell r="B127" t="str">
            <v>Fix R11</v>
          </cell>
          <cell r="C127">
            <v>64</v>
          </cell>
          <cell r="D127">
            <v>66852</v>
          </cell>
        </row>
        <row r="128">
          <cell r="B128" t="str">
            <v>Fix R12</v>
          </cell>
          <cell r="C128">
            <v>65</v>
          </cell>
          <cell r="D128">
            <v>65232</v>
          </cell>
        </row>
        <row r="129">
          <cell r="B129" t="str">
            <v>Fix R13</v>
          </cell>
          <cell r="C129">
            <v>66</v>
          </cell>
          <cell r="D129">
            <v>63648</v>
          </cell>
        </row>
        <row r="130">
          <cell r="B130" t="str">
            <v>Fix R14</v>
          </cell>
          <cell r="C130">
            <v>67</v>
          </cell>
          <cell r="D130">
            <v>62064</v>
          </cell>
        </row>
        <row r="131">
          <cell r="B131" t="str">
            <v>Fix R15</v>
          </cell>
          <cell r="C131">
            <v>68</v>
          </cell>
          <cell r="D131">
            <v>60480</v>
          </cell>
        </row>
        <row r="132">
          <cell r="B132" t="str">
            <v>Fix R16</v>
          </cell>
          <cell r="C132">
            <v>69</v>
          </cell>
          <cell r="D132">
            <v>58896</v>
          </cell>
        </row>
        <row r="133">
          <cell r="B133" t="str">
            <v>Fix R17</v>
          </cell>
          <cell r="C133">
            <v>70</v>
          </cell>
          <cell r="D133">
            <v>57312</v>
          </cell>
        </row>
        <row r="134">
          <cell r="B134" t="str">
            <v>Fix R18</v>
          </cell>
          <cell r="C134">
            <v>71</v>
          </cell>
          <cell r="D134">
            <v>55728</v>
          </cell>
        </row>
        <row r="135">
          <cell r="B135" t="str">
            <v>Fix R19</v>
          </cell>
          <cell r="C135">
            <v>72</v>
          </cell>
          <cell r="D135">
            <v>54144</v>
          </cell>
        </row>
        <row r="136">
          <cell r="B136" t="str">
            <v>Fix R2</v>
          </cell>
          <cell r="C136">
            <v>55</v>
          </cell>
          <cell r="D136">
            <v>84600</v>
          </cell>
        </row>
        <row r="137">
          <cell r="B137" t="str">
            <v>Fix R20</v>
          </cell>
          <cell r="C137">
            <v>73</v>
          </cell>
          <cell r="D137">
            <v>52560</v>
          </cell>
        </row>
        <row r="138">
          <cell r="B138" t="str">
            <v>Fix R21</v>
          </cell>
          <cell r="C138">
            <v>74</v>
          </cell>
          <cell r="D138">
            <v>50976</v>
          </cell>
        </row>
        <row r="139">
          <cell r="B139" t="str">
            <v>Fix R22</v>
          </cell>
          <cell r="C139">
            <v>75</v>
          </cell>
          <cell r="D139">
            <v>49392</v>
          </cell>
        </row>
        <row r="140">
          <cell r="B140" t="str">
            <v>Fix R23</v>
          </cell>
          <cell r="C140">
            <v>76</v>
          </cell>
          <cell r="D140">
            <v>47808</v>
          </cell>
        </row>
        <row r="141">
          <cell r="B141" t="str">
            <v>Fix R24</v>
          </cell>
          <cell r="C141">
            <v>77</v>
          </cell>
          <cell r="D141">
            <v>46296</v>
          </cell>
        </row>
        <row r="142">
          <cell r="B142" t="str">
            <v>Fix R25</v>
          </cell>
          <cell r="C142">
            <v>78</v>
          </cell>
          <cell r="D142">
            <v>44784</v>
          </cell>
        </row>
        <row r="143">
          <cell r="B143" t="str">
            <v>Fix R26</v>
          </cell>
          <cell r="C143">
            <v>79</v>
          </cell>
          <cell r="D143">
            <v>43272</v>
          </cell>
        </row>
        <row r="144">
          <cell r="B144" t="str">
            <v>Fix R27</v>
          </cell>
          <cell r="C144">
            <v>80</v>
          </cell>
          <cell r="D144">
            <v>41760</v>
          </cell>
        </row>
        <row r="145">
          <cell r="B145" t="str">
            <v>Fix R28</v>
          </cell>
          <cell r="C145">
            <v>81</v>
          </cell>
          <cell r="D145">
            <v>40248</v>
          </cell>
        </row>
        <row r="146">
          <cell r="B146" t="str">
            <v>Fix R29</v>
          </cell>
          <cell r="C146">
            <v>82</v>
          </cell>
          <cell r="D146">
            <v>38736</v>
          </cell>
        </row>
        <row r="147">
          <cell r="B147" t="str">
            <v>Fix R3</v>
          </cell>
          <cell r="C147">
            <v>56</v>
          </cell>
          <cell r="D147">
            <v>82800</v>
          </cell>
        </row>
        <row r="148">
          <cell r="B148" t="str">
            <v>Fix R30</v>
          </cell>
          <cell r="C148">
            <v>83</v>
          </cell>
          <cell r="D148">
            <v>37428</v>
          </cell>
        </row>
        <row r="149">
          <cell r="B149" t="str">
            <v>Fix R31</v>
          </cell>
          <cell r="C149">
            <v>84</v>
          </cell>
          <cell r="D149">
            <v>36120</v>
          </cell>
        </row>
        <row r="150">
          <cell r="B150" t="str">
            <v>Fix R32</v>
          </cell>
          <cell r="C150">
            <v>85</v>
          </cell>
          <cell r="D150">
            <v>34812</v>
          </cell>
        </row>
        <row r="151">
          <cell r="B151" t="str">
            <v>Fix R33</v>
          </cell>
          <cell r="C151">
            <v>86</v>
          </cell>
          <cell r="D151">
            <v>33504</v>
          </cell>
        </row>
        <row r="152">
          <cell r="B152" t="str">
            <v>Fix R34</v>
          </cell>
          <cell r="C152">
            <v>87</v>
          </cell>
          <cell r="D152">
            <v>32196</v>
          </cell>
        </row>
        <row r="153">
          <cell r="B153" t="str">
            <v>Fix R35</v>
          </cell>
          <cell r="C153">
            <v>88</v>
          </cell>
          <cell r="D153">
            <v>30996</v>
          </cell>
        </row>
        <row r="154">
          <cell r="B154" t="str">
            <v>Fix R36</v>
          </cell>
          <cell r="C154">
            <v>89</v>
          </cell>
          <cell r="D154">
            <v>29796</v>
          </cell>
        </row>
        <row r="155">
          <cell r="B155" t="str">
            <v>Fix R37</v>
          </cell>
          <cell r="C155">
            <v>90</v>
          </cell>
          <cell r="D155">
            <v>28596</v>
          </cell>
        </row>
        <row r="156">
          <cell r="B156" t="str">
            <v>Fix R38</v>
          </cell>
          <cell r="C156">
            <v>91</v>
          </cell>
          <cell r="D156">
            <v>27396</v>
          </cell>
        </row>
        <row r="157">
          <cell r="B157" t="str">
            <v>Fix R39</v>
          </cell>
          <cell r="C157">
            <v>92</v>
          </cell>
          <cell r="D157">
            <v>26196</v>
          </cell>
        </row>
        <row r="158">
          <cell r="B158" t="str">
            <v>Fix R4</v>
          </cell>
          <cell r="C158">
            <v>57</v>
          </cell>
          <cell r="D158">
            <v>79920</v>
          </cell>
        </row>
        <row r="159">
          <cell r="B159" t="str">
            <v>Fix R40</v>
          </cell>
          <cell r="C159">
            <v>93</v>
          </cell>
          <cell r="D159">
            <v>24996</v>
          </cell>
        </row>
        <row r="160">
          <cell r="B160" t="str">
            <v>Fix R41</v>
          </cell>
          <cell r="C160">
            <v>94</v>
          </cell>
          <cell r="D160">
            <v>24288</v>
          </cell>
        </row>
        <row r="161">
          <cell r="B161" t="str">
            <v>Fix R42</v>
          </cell>
          <cell r="C161">
            <v>95</v>
          </cell>
          <cell r="D161">
            <v>23580</v>
          </cell>
        </row>
        <row r="162">
          <cell r="B162" t="str">
            <v>Fix R43</v>
          </cell>
          <cell r="C162">
            <v>96</v>
          </cell>
          <cell r="D162">
            <v>22872</v>
          </cell>
        </row>
        <row r="163">
          <cell r="B163" t="str">
            <v>Fix R44</v>
          </cell>
          <cell r="C163">
            <v>97</v>
          </cell>
          <cell r="D163">
            <v>22164</v>
          </cell>
        </row>
        <row r="164">
          <cell r="B164" t="str">
            <v>Fix R45</v>
          </cell>
          <cell r="C164">
            <v>98</v>
          </cell>
          <cell r="D164">
            <v>21456</v>
          </cell>
        </row>
        <row r="165">
          <cell r="B165" t="str">
            <v>Fix R46</v>
          </cell>
          <cell r="C165">
            <v>99</v>
          </cell>
          <cell r="D165">
            <v>20748</v>
          </cell>
        </row>
        <row r="166">
          <cell r="B166" t="str">
            <v>Fix R47</v>
          </cell>
          <cell r="C166">
            <v>100</v>
          </cell>
          <cell r="D166">
            <v>20304</v>
          </cell>
        </row>
        <row r="167">
          <cell r="B167" t="str">
            <v>Fix R48</v>
          </cell>
          <cell r="C167">
            <v>101</v>
          </cell>
          <cell r="D167">
            <v>19860</v>
          </cell>
        </row>
        <row r="168">
          <cell r="B168" t="str">
            <v>Fix R49</v>
          </cell>
          <cell r="C168">
            <v>102</v>
          </cell>
          <cell r="D168">
            <v>19416</v>
          </cell>
        </row>
        <row r="169">
          <cell r="B169" t="str">
            <v>Fix R5</v>
          </cell>
          <cell r="C169">
            <v>58</v>
          </cell>
          <cell r="D169">
            <v>78000</v>
          </cell>
        </row>
        <row r="170">
          <cell r="B170" t="str">
            <v>Fix R50</v>
          </cell>
          <cell r="C170">
            <v>103</v>
          </cell>
          <cell r="D170">
            <v>18972</v>
          </cell>
        </row>
        <row r="171">
          <cell r="B171" t="str">
            <v>Fix R51</v>
          </cell>
          <cell r="C171">
            <v>104</v>
          </cell>
          <cell r="D171">
            <v>18528</v>
          </cell>
        </row>
        <row r="172">
          <cell r="B172" t="str">
            <v>Fix R6</v>
          </cell>
          <cell r="C172">
            <v>59</v>
          </cell>
          <cell r="D172">
            <v>75000</v>
          </cell>
        </row>
        <row r="173">
          <cell r="B173" t="str">
            <v>Fix R7</v>
          </cell>
          <cell r="C173">
            <v>60</v>
          </cell>
          <cell r="D173">
            <v>73140</v>
          </cell>
        </row>
        <row r="174">
          <cell r="B174" t="str">
            <v>Fix R8</v>
          </cell>
          <cell r="C174">
            <v>61</v>
          </cell>
          <cell r="D174">
            <v>71400</v>
          </cell>
        </row>
        <row r="175">
          <cell r="B175" t="str">
            <v>Fix R9</v>
          </cell>
          <cell r="C175">
            <v>62</v>
          </cell>
          <cell r="D175">
            <v>70092</v>
          </cell>
        </row>
        <row r="176">
          <cell r="B176" t="str">
            <v>Jan R10</v>
          </cell>
          <cell r="C176">
            <v>113</v>
          </cell>
          <cell r="D176">
            <v>68877</v>
          </cell>
        </row>
        <row r="177">
          <cell r="B177" t="str">
            <v>Jan R11</v>
          </cell>
          <cell r="C177">
            <v>114</v>
          </cell>
          <cell r="D177">
            <v>67257</v>
          </cell>
        </row>
        <row r="178">
          <cell r="B178" t="str">
            <v>Jan R12</v>
          </cell>
          <cell r="C178">
            <v>115</v>
          </cell>
          <cell r="D178">
            <v>65637</v>
          </cell>
        </row>
        <row r="179">
          <cell r="B179" t="str">
            <v>Jan R13</v>
          </cell>
          <cell r="C179">
            <v>116</v>
          </cell>
          <cell r="D179">
            <v>64044</v>
          </cell>
        </row>
        <row r="180">
          <cell r="B180" t="str">
            <v>Jan R14</v>
          </cell>
          <cell r="C180">
            <v>117</v>
          </cell>
          <cell r="D180">
            <v>62460</v>
          </cell>
        </row>
        <row r="181">
          <cell r="B181" t="str">
            <v>Jan R15</v>
          </cell>
          <cell r="C181">
            <v>118</v>
          </cell>
          <cell r="D181">
            <v>60876</v>
          </cell>
        </row>
        <row r="182">
          <cell r="B182" t="str">
            <v>Jan R16</v>
          </cell>
          <cell r="C182">
            <v>119</v>
          </cell>
          <cell r="D182">
            <v>59292</v>
          </cell>
        </row>
        <row r="183">
          <cell r="B183" t="str">
            <v>Jan R17</v>
          </cell>
          <cell r="C183">
            <v>120</v>
          </cell>
          <cell r="D183">
            <v>57708</v>
          </cell>
        </row>
        <row r="184">
          <cell r="B184" t="str">
            <v>Jan R18</v>
          </cell>
          <cell r="C184">
            <v>121</v>
          </cell>
          <cell r="D184">
            <v>56124</v>
          </cell>
        </row>
        <row r="185">
          <cell r="B185" t="str">
            <v>Jan R19</v>
          </cell>
          <cell r="C185">
            <v>122</v>
          </cell>
          <cell r="D185">
            <v>54540</v>
          </cell>
        </row>
        <row r="186">
          <cell r="B186" t="str">
            <v>Jan R2</v>
          </cell>
          <cell r="C186">
            <v>105</v>
          </cell>
          <cell r="D186">
            <v>86730</v>
          </cell>
        </row>
        <row r="187">
          <cell r="B187" t="str">
            <v>Jan R20</v>
          </cell>
          <cell r="C187">
            <v>123</v>
          </cell>
          <cell r="D187">
            <v>52956</v>
          </cell>
        </row>
        <row r="188">
          <cell r="B188" t="str">
            <v>Jan R21</v>
          </cell>
          <cell r="C188">
            <v>124</v>
          </cell>
          <cell r="D188">
            <v>51372</v>
          </cell>
        </row>
        <row r="189">
          <cell r="B189" t="str">
            <v>Jan R22</v>
          </cell>
          <cell r="C189">
            <v>125</v>
          </cell>
          <cell r="D189">
            <v>49788</v>
          </cell>
        </row>
        <row r="190">
          <cell r="B190" t="str">
            <v>Jan R23</v>
          </cell>
          <cell r="C190">
            <v>126</v>
          </cell>
          <cell r="D190">
            <v>48204</v>
          </cell>
        </row>
        <row r="191">
          <cell r="B191" t="str">
            <v>Jan R24</v>
          </cell>
          <cell r="C191">
            <v>127</v>
          </cell>
          <cell r="D191">
            <v>46674</v>
          </cell>
        </row>
        <row r="192">
          <cell r="B192" t="str">
            <v>Jan R25</v>
          </cell>
          <cell r="C192">
            <v>128</v>
          </cell>
          <cell r="D192">
            <v>45162</v>
          </cell>
        </row>
        <row r="193">
          <cell r="B193" t="str">
            <v>Jan R26</v>
          </cell>
          <cell r="C193">
            <v>129</v>
          </cell>
          <cell r="D193">
            <v>43650</v>
          </cell>
        </row>
        <row r="194">
          <cell r="B194" t="str">
            <v>Jan R27</v>
          </cell>
          <cell r="C194">
            <v>130</v>
          </cell>
          <cell r="D194">
            <v>42138</v>
          </cell>
        </row>
        <row r="195">
          <cell r="B195" t="str">
            <v>Jan R28</v>
          </cell>
          <cell r="C195">
            <v>131</v>
          </cell>
          <cell r="D195">
            <v>40626</v>
          </cell>
        </row>
        <row r="196">
          <cell r="B196" t="str">
            <v>Jan R29</v>
          </cell>
          <cell r="C196">
            <v>132</v>
          </cell>
          <cell r="D196">
            <v>39114</v>
          </cell>
        </row>
        <row r="197">
          <cell r="B197" t="str">
            <v>Jan R3</v>
          </cell>
          <cell r="C197">
            <v>106</v>
          </cell>
          <cell r="D197">
            <v>83250</v>
          </cell>
        </row>
        <row r="198">
          <cell r="B198" t="str">
            <v>Jan R30</v>
          </cell>
          <cell r="C198">
            <v>133</v>
          </cell>
          <cell r="D198">
            <v>37755</v>
          </cell>
        </row>
        <row r="199">
          <cell r="B199" t="str">
            <v>Jan R31</v>
          </cell>
          <cell r="C199">
            <v>134</v>
          </cell>
          <cell r="D199">
            <v>36447</v>
          </cell>
        </row>
        <row r="200">
          <cell r="B200" t="str">
            <v>Jan R32</v>
          </cell>
          <cell r="C200">
            <v>135</v>
          </cell>
          <cell r="D200">
            <v>35139</v>
          </cell>
        </row>
        <row r="201">
          <cell r="B201" t="str">
            <v>Jan R33</v>
          </cell>
          <cell r="C201">
            <v>136</v>
          </cell>
          <cell r="D201">
            <v>33831</v>
          </cell>
        </row>
        <row r="202">
          <cell r="B202" t="str">
            <v>Jan R34</v>
          </cell>
          <cell r="C202">
            <v>137</v>
          </cell>
          <cell r="D202">
            <v>32523</v>
          </cell>
        </row>
        <row r="203">
          <cell r="B203" t="str">
            <v>Jan R35</v>
          </cell>
          <cell r="C203">
            <v>138</v>
          </cell>
          <cell r="D203">
            <v>31296</v>
          </cell>
        </row>
        <row r="204">
          <cell r="B204" t="str">
            <v>Jan R36</v>
          </cell>
          <cell r="C204">
            <v>139</v>
          </cell>
          <cell r="D204">
            <v>30096</v>
          </cell>
        </row>
        <row r="205">
          <cell r="B205" t="str">
            <v>Jan R37</v>
          </cell>
          <cell r="C205">
            <v>140</v>
          </cell>
          <cell r="D205">
            <v>28896</v>
          </cell>
        </row>
        <row r="206">
          <cell r="B206" t="str">
            <v>Jan R38</v>
          </cell>
          <cell r="C206">
            <v>141</v>
          </cell>
          <cell r="D206">
            <v>27696</v>
          </cell>
        </row>
        <row r="207">
          <cell r="B207" t="str">
            <v>Jan R39</v>
          </cell>
          <cell r="C207">
            <v>142</v>
          </cell>
          <cell r="D207">
            <v>26496</v>
          </cell>
        </row>
        <row r="208">
          <cell r="B208" t="str">
            <v>Jan R4</v>
          </cell>
          <cell r="C208">
            <v>107</v>
          </cell>
          <cell r="D208">
            <v>80640</v>
          </cell>
        </row>
        <row r="209">
          <cell r="B209" t="str">
            <v>Jan R40</v>
          </cell>
          <cell r="C209">
            <v>143</v>
          </cell>
          <cell r="D209">
            <v>25296</v>
          </cell>
        </row>
        <row r="210">
          <cell r="B210" t="str">
            <v>Jan R41</v>
          </cell>
          <cell r="C210">
            <v>144</v>
          </cell>
          <cell r="D210">
            <v>24465</v>
          </cell>
        </row>
        <row r="211">
          <cell r="B211" t="str">
            <v>Jan R42</v>
          </cell>
          <cell r="C211">
            <v>145</v>
          </cell>
          <cell r="D211">
            <v>23757</v>
          </cell>
        </row>
        <row r="212">
          <cell r="B212" t="str">
            <v>Jan R43</v>
          </cell>
          <cell r="C212">
            <v>146</v>
          </cell>
          <cell r="D212">
            <v>23049</v>
          </cell>
        </row>
        <row r="213">
          <cell r="B213" t="str">
            <v>Jan R44</v>
          </cell>
          <cell r="C213">
            <v>147</v>
          </cell>
          <cell r="D213">
            <v>22341</v>
          </cell>
        </row>
        <row r="214">
          <cell r="B214" t="str">
            <v>Jan R45</v>
          </cell>
          <cell r="C214">
            <v>148</v>
          </cell>
          <cell r="D214">
            <v>21633</v>
          </cell>
        </row>
        <row r="215">
          <cell r="B215" t="str">
            <v>Jan R46</v>
          </cell>
          <cell r="C215">
            <v>149</v>
          </cell>
          <cell r="D215">
            <v>20925</v>
          </cell>
        </row>
        <row r="216">
          <cell r="B216" t="str">
            <v>Jan R47</v>
          </cell>
          <cell r="C216">
            <v>150</v>
          </cell>
          <cell r="D216">
            <v>20415</v>
          </cell>
        </row>
        <row r="217">
          <cell r="B217" t="str">
            <v>Jan R48</v>
          </cell>
          <cell r="C217">
            <v>151</v>
          </cell>
          <cell r="D217">
            <v>19971</v>
          </cell>
        </row>
        <row r="218">
          <cell r="B218" t="str">
            <v>Jan R49</v>
          </cell>
          <cell r="C218">
            <v>152</v>
          </cell>
          <cell r="D218">
            <v>19527</v>
          </cell>
        </row>
        <row r="219">
          <cell r="B219" t="str">
            <v>Jan R5</v>
          </cell>
          <cell r="C219">
            <v>108</v>
          </cell>
          <cell r="D219">
            <v>78480</v>
          </cell>
        </row>
        <row r="220">
          <cell r="B220" t="str">
            <v>Jan R50</v>
          </cell>
          <cell r="C220">
            <v>153</v>
          </cell>
          <cell r="D220">
            <v>19083</v>
          </cell>
        </row>
        <row r="221">
          <cell r="B221" t="str">
            <v>Jan R51</v>
          </cell>
          <cell r="C221">
            <v>154</v>
          </cell>
          <cell r="D221">
            <v>18639</v>
          </cell>
        </row>
        <row r="222">
          <cell r="B222" t="str">
            <v>Jan R6</v>
          </cell>
          <cell r="C222">
            <v>109</v>
          </cell>
          <cell r="D222">
            <v>75750</v>
          </cell>
        </row>
        <row r="223">
          <cell r="B223" t="str">
            <v>Jan R7</v>
          </cell>
          <cell r="C223">
            <v>110</v>
          </cell>
          <cell r="D223">
            <v>73605</v>
          </cell>
        </row>
        <row r="224">
          <cell r="B224" t="str">
            <v>Jan R8</v>
          </cell>
          <cell r="C224">
            <v>111</v>
          </cell>
          <cell r="D224">
            <v>71835</v>
          </cell>
        </row>
        <row r="225">
          <cell r="B225" t="str">
            <v>Jan R9</v>
          </cell>
          <cell r="C225">
            <v>112</v>
          </cell>
          <cell r="D225">
            <v>70419</v>
          </cell>
        </row>
        <row r="226">
          <cell r="B226" t="str">
            <v>Jul R10</v>
          </cell>
          <cell r="C226">
            <v>163</v>
          </cell>
          <cell r="D226">
            <v>69687</v>
          </cell>
        </row>
        <row r="227">
          <cell r="B227" t="str">
            <v>Jul R11</v>
          </cell>
          <cell r="C227">
            <v>164</v>
          </cell>
          <cell r="D227">
            <v>68067</v>
          </cell>
        </row>
        <row r="228">
          <cell r="B228" t="str">
            <v>Jul R12</v>
          </cell>
          <cell r="C228">
            <v>165</v>
          </cell>
          <cell r="D228">
            <v>66447</v>
          </cell>
        </row>
        <row r="229">
          <cell r="B229" t="str">
            <v>Jul R13</v>
          </cell>
          <cell r="C229">
            <v>166</v>
          </cell>
          <cell r="D229">
            <v>64836</v>
          </cell>
        </row>
        <row r="230">
          <cell r="B230" t="str">
            <v>Jul R14</v>
          </cell>
          <cell r="C230">
            <v>167</v>
          </cell>
          <cell r="D230">
            <v>63252</v>
          </cell>
        </row>
        <row r="231">
          <cell r="B231" t="str">
            <v>Jul R15</v>
          </cell>
          <cell r="C231">
            <v>168</v>
          </cell>
          <cell r="D231">
            <v>61668</v>
          </cell>
        </row>
        <row r="232">
          <cell r="B232" t="str">
            <v>Jul R16</v>
          </cell>
          <cell r="C232">
            <v>169</v>
          </cell>
          <cell r="D232">
            <v>60084</v>
          </cell>
        </row>
        <row r="233">
          <cell r="B233" t="str">
            <v>Jul R17</v>
          </cell>
          <cell r="C233">
            <v>170</v>
          </cell>
          <cell r="D233">
            <v>58500</v>
          </cell>
        </row>
        <row r="234">
          <cell r="B234" t="str">
            <v>Jul R18</v>
          </cell>
          <cell r="C234">
            <v>171</v>
          </cell>
          <cell r="D234">
            <v>56916</v>
          </cell>
        </row>
        <row r="235">
          <cell r="B235" t="str">
            <v>Jul R19</v>
          </cell>
          <cell r="C235">
            <v>172</v>
          </cell>
          <cell r="D235">
            <v>55332</v>
          </cell>
        </row>
        <row r="236">
          <cell r="B236" t="str">
            <v>Jul R2</v>
          </cell>
          <cell r="C236">
            <v>155</v>
          </cell>
          <cell r="D236">
            <v>90990</v>
          </cell>
        </row>
        <row r="237">
          <cell r="B237" t="str">
            <v>Jul R20</v>
          </cell>
          <cell r="C237">
            <v>173</v>
          </cell>
          <cell r="D237">
            <v>53748</v>
          </cell>
        </row>
        <row r="238">
          <cell r="B238" t="str">
            <v>Jul R21</v>
          </cell>
          <cell r="C238">
            <v>174</v>
          </cell>
          <cell r="D238">
            <v>52164</v>
          </cell>
        </row>
        <row r="239">
          <cell r="B239" t="str">
            <v>Jul R22</v>
          </cell>
          <cell r="C239">
            <v>175</v>
          </cell>
          <cell r="D239">
            <v>50580</v>
          </cell>
        </row>
        <row r="240">
          <cell r="B240" t="str">
            <v>Jul R23</v>
          </cell>
          <cell r="C240">
            <v>176</v>
          </cell>
          <cell r="D240">
            <v>48996</v>
          </cell>
        </row>
        <row r="241">
          <cell r="B241" t="str">
            <v>Jul R24</v>
          </cell>
          <cell r="C241">
            <v>177</v>
          </cell>
          <cell r="D241">
            <v>47430</v>
          </cell>
        </row>
        <row r="242">
          <cell r="B242" t="str">
            <v>Jul R25</v>
          </cell>
          <cell r="C242">
            <v>178</v>
          </cell>
          <cell r="D242">
            <v>45918</v>
          </cell>
        </row>
        <row r="243">
          <cell r="B243" t="str">
            <v>Jul R26</v>
          </cell>
          <cell r="C243">
            <v>179</v>
          </cell>
          <cell r="D243">
            <v>44406</v>
          </cell>
        </row>
        <row r="244">
          <cell r="B244" t="str">
            <v>Jul R27</v>
          </cell>
          <cell r="C244">
            <v>180</v>
          </cell>
          <cell r="D244">
            <v>42894</v>
          </cell>
        </row>
        <row r="245">
          <cell r="B245" t="str">
            <v>Jul R28</v>
          </cell>
          <cell r="C245">
            <v>181</v>
          </cell>
          <cell r="D245">
            <v>41382</v>
          </cell>
        </row>
        <row r="246">
          <cell r="B246" t="str">
            <v>Jul R29</v>
          </cell>
          <cell r="C246">
            <v>182</v>
          </cell>
          <cell r="D246">
            <v>39870</v>
          </cell>
        </row>
        <row r="247">
          <cell r="B247" t="str">
            <v>Jul R3</v>
          </cell>
          <cell r="C247">
            <v>156</v>
          </cell>
          <cell r="D247">
            <v>84150</v>
          </cell>
        </row>
        <row r="248">
          <cell r="B248" t="str">
            <v>Jul R30</v>
          </cell>
          <cell r="C248">
            <v>183</v>
          </cell>
          <cell r="D248">
            <v>38409</v>
          </cell>
        </row>
        <row r="249">
          <cell r="B249" t="str">
            <v>Jul R31</v>
          </cell>
          <cell r="C249">
            <v>184</v>
          </cell>
          <cell r="D249">
            <v>37101</v>
          </cell>
        </row>
        <row r="250">
          <cell r="B250" t="str">
            <v>Jul R32</v>
          </cell>
          <cell r="C250">
            <v>185</v>
          </cell>
          <cell r="D250">
            <v>35793</v>
          </cell>
        </row>
        <row r="251">
          <cell r="B251" t="str">
            <v>Jul R33</v>
          </cell>
          <cell r="C251">
            <v>186</v>
          </cell>
          <cell r="D251">
            <v>34485</v>
          </cell>
        </row>
        <row r="252">
          <cell r="B252" t="str">
            <v>Jul R34</v>
          </cell>
          <cell r="C252">
            <v>187</v>
          </cell>
          <cell r="D252">
            <v>33177</v>
          </cell>
        </row>
        <row r="253">
          <cell r="B253" t="str">
            <v>Jul R35</v>
          </cell>
          <cell r="C253">
            <v>188</v>
          </cell>
          <cell r="D253">
            <v>31896</v>
          </cell>
        </row>
        <row r="254">
          <cell r="B254" t="str">
            <v>Jul R36</v>
          </cell>
          <cell r="C254">
            <v>189</v>
          </cell>
          <cell r="D254">
            <v>30696</v>
          </cell>
        </row>
        <row r="255">
          <cell r="B255" t="str">
            <v>Jul R37</v>
          </cell>
          <cell r="C255">
            <v>190</v>
          </cell>
          <cell r="D255">
            <v>29496</v>
          </cell>
        </row>
        <row r="256">
          <cell r="B256" t="str">
            <v>Jul R38</v>
          </cell>
          <cell r="C256">
            <v>191</v>
          </cell>
          <cell r="D256">
            <v>28296</v>
          </cell>
        </row>
        <row r="257">
          <cell r="B257" t="str">
            <v>Jul R39</v>
          </cell>
          <cell r="C257">
            <v>192</v>
          </cell>
          <cell r="D257">
            <v>27096</v>
          </cell>
        </row>
        <row r="258">
          <cell r="B258" t="str">
            <v>Jul R4</v>
          </cell>
          <cell r="C258">
            <v>157</v>
          </cell>
          <cell r="D258">
            <v>82080</v>
          </cell>
        </row>
        <row r="259">
          <cell r="B259" t="str">
            <v>Jul R40</v>
          </cell>
          <cell r="C259">
            <v>193</v>
          </cell>
          <cell r="D259">
            <v>25896</v>
          </cell>
        </row>
        <row r="260">
          <cell r="B260" t="str">
            <v>Jul R41</v>
          </cell>
          <cell r="C260">
            <v>194</v>
          </cell>
          <cell r="D260">
            <v>24819</v>
          </cell>
        </row>
        <row r="261">
          <cell r="B261" t="str">
            <v>Jul R42</v>
          </cell>
          <cell r="C261">
            <v>195</v>
          </cell>
          <cell r="D261">
            <v>24111</v>
          </cell>
        </row>
        <row r="262">
          <cell r="B262" t="str">
            <v>Jul R43</v>
          </cell>
          <cell r="C262">
            <v>196</v>
          </cell>
          <cell r="D262">
            <v>23403</v>
          </cell>
        </row>
        <row r="263">
          <cell r="B263" t="str">
            <v>Jul R44</v>
          </cell>
          <cell r="C263">
            <v>197</v>
          </cell>
          <cell r="D263">
            <v>22695</v>
          </cell>
        </row>
        <row r="264">
          <cell r="B264" t="str">
            <v>Jul R45</v>
          </cell>
          <cell r="C264">
            <v>198</v>
          </cell>
          <cell r="D264">
            <v>21987</v>
          </cell>
        </row>
        <row r="265">
          <cell r="B265" t="str">
            <v>Jul R46</v>
          </cell>
          <cell r="C265">
            <v>199</v>
          </cell>
          <cell r="D265">
            <v>21279</v>
          </cell>
        </row>
        <row r="266">
          <cell r="B266" t="str">
            <v>Jul R47</v>
          </cell>
          <cell r="C266">
            <v>200</v>
          </cell>
          <cell r="D266">
            <v>20637</v>
          </cell>
        </row>
        <row r="267">
          <cell r="B267" t="str">
            <v>Jul R48</v>
          </cell>
          <cell r="C267">
            <v>201</v>
          </cell>
          <cell r="D267">
            <v>20193</v>
          </cell>
        </row>
        <row r="268">
          <cell r="B268" t="str">
            <v>Jul R49</v>
          </cell>
          <cell r="C268">
            <v>202</v>
          </cell>
          <cell r="D268">
            <v>19749</v>
          </cell>
        </row>
        <row r="269">
          <cell r="B269" t="str">
            <v>Jul R5</v>
          </cell>
          <cell r="C269">
            <v>158</v>
          </cell>
          <cell r="D269">
            <v>79440</v>
          </cell>
        </row>
        <row r="270">
          <cell r="B270" t="str">
            <v>Jul R50</v>
          </cell>
          <cell r="C270">
            <v>203</v>
          </cell>
          <cell r="D270">
            <v>19305</v>
          </cell>
        </row>
        <row r="271">
          <cell r="B271" t="str">
            <v>Jul R51</v>
          </cell>
          <cell r="C271">
            <v>204</v>
          </cell>
          <cell r="D271">
            <v>18861</v>
          </cell>
        </row>
        <row r="272">
          <cell r="B272" t="str">
            <v>Jul R6</v>
          </cell>
          <cell r="C272">
            <v>159</v>
          </cell>
          <cell r="D272">
            <v>77250</v>
          </cell>
        </row>
        <row r="273">
          <cell r="B273" t="str">
            <v>Jul R7</v>
          </cell>
          <cell r="C273">
            <v>160</v>
          </cell>
          <cell r="D273">
            <v>74535</v>
          </cell>
        </row>
        <row r="274">
          <cell r="B274" t="str">
            <v>Jul R8</v>
          </cell>
          <cell r="C274">
            <v>161</v>
          </cell>
          <cell r="D274">
            <v>72705</v>
          </cell>
        </row>
        <row r="275">
          <cell r="B275" t="str">
            <v>Jul R9</v>
          </cell>
          <cell r="C275">
            <v>162</v>
          </cell>
          <cell r="D275">
            <v>71073</v>
          </cell>
        </row>
        <row r="276">
          <cell r="B276" t="str">
            <v>Minister</v>
          </cell>
          <cell r="C276">
            <v>2</v>
          </cell>
          <cell r="D276">
            <v>96516</v>
          </cell>
        </row>
        <row r="277">
          <cell r="B277" t="str">
            <v>Oct R10</v>
          </cell>
          <cell r="C277">
            <v>213</v>
          </cell>
          <cell r="D277">
            <v>69282</v>
          </cell>
        </row>
        <row r="278">
          <cell r="B278" t="str">
            <v>Oct R11</v>
          </cell>
          <cell r="C278">
            <v>214</v>
          </cell>
          <cell r="D278">
            <v>67662</v>
          </cell>
        </row>
        <row r="279">
          <cell r="B279" t="str">
            <v>Oct R12</v>
          </cell>
          <cell r="C279">
            <v>215</v>
          </cell>
          <cell r="D279">
            <v>66042</v>
          </cell>
        </row>
        <row r="280">
          <cell r="B280" t="str">
            <v>Oct R13</v>
          </cell>
          <cell r="C280">
            <v>216</v>
          </cell>
          <cell r="D280">
            <v>64440</v>
          </cell>
        </row>
        <row r="281">
          <cell r="B281" t="str">
            <v>Oct R14</v>
          </cell>
          <cell r="C281">
            <v>217</v>
          </cell>
          <cell r="D281">
            <v>62856</v>
          </cell>
        </row>
        <row r="282">
          <cell r="B282" t="str">
            <v>Oct R15</v>
          </cell>
          <cell r="C282">
            <v>218</v>
          </cell>
          <cell r="D282">
            <v>61272</v>
          </cell>
        </row>
        <row r="283">
          <cell r="B283" t="str">
            <v>Oct R16</v>
          </cell>
          <cell r="C283">
            <v>219</v>
          </cell>
          <cell r="D283">
            <v>59688</v>
          </cell>
        </row>
        <row r="284">
          <cell r="B284" t="str">
            <v>Oct R17</v>
          </cell>
          <cell r="C284">
            <v>220</v>
          </cell>
          <cell r="D284">
            <v>58104</v>
          </cell>
        </row>
        <row r="285">
          <cell r="B285" t="str">
            <v>Oct R18</v>
          </cell>
          <cell r="C285">
            <v>221</v>
          </cell>
          <cell r="D285">
            <v>56520</v>
          </cell>
        </row>
        <row r="286">
          <cell r="B286" t="str">
            <v>Oct R19</v>
          </cell>
          <cell r="C286">
            <v>222</v>
          </cell>
          <cell r="D286">
            <v>54936</v>
          </cell>
        </row>
        <row r="287">
          <cell r="B287" t="str">
            <v>Oct R2</v>
          </cell>
          <cell r="C287">
            <v>205</v>
          </cell>
          <cell r="D287">
            <v>88860</v>
          </cell>
        </row>
        <row r="288">
          <cell r="B288" t="str">
            <v>Oct R20</v>
          </cell>
          <cell r="C288">
            <v>223</v>
          </cell>
          <cell r="D288">
            <v>53352</v>
          </cell>
        </row>
        <row r="289">
          <cell r="B289" t="str">
            <v>Oct R21</v>
          </cell>
          <cell r="C289">
            <v>224</v>
          </cell>
          <cell r="D289">
            <v>51768</v>
          </cell>
        </row>
        <row r="290">
          <cell r="B290" t="str">
            <v>Oct R22</v>
          </cell>
          <cell r="C290">
            <v>225</v>
          </cell>
          <cell r="D290">
            <v>50184</v>
          </cell>
        </row>
        <row r="291">
          <cell r="B291" t="str">
            <v>Oct R23</v>
          </cell>
          <cell r="C291">
            <v>226</v>
          </cell>
          <cell r="D291">
            <v>48600</v>
          </cell>
        </row>
        <row r="292">
          <cell r="B292" t="str">
            <v>Oct R24</v>
          </cell>
          <cell r="C292">
            <v>227</v>
          </cell>
          <cell r="D292">
            <v>47052</v>
          </cell>
        </row>
        <row r="293">
          <cell r="B293" t="str">
            <v>Oct R25</v>
          </cell>
          <cell r="C293">
            <v>228</v>
          </cell>
          <cell r="D293">
            <v>45540</v>
          </cell>
        </row>
        <row r="294">
          <cell r="B294" t="str">
            <v>Oct R26</v>
          </cell>
          <cell r="C294">
            <v>229</v>
          </cell>
          <cell r="D294">
            <v>44028</v>
          </cell>
        </row>
        <row r="295">
          <cell r="B295" t="str">
            <v>Oct R27</v>
          </cell>
          <cell r="C295">
            <v>230</v>
          </cell>
          <cell r="D295">
            <v>42516</v>
          </cell>
        </row>
        <row r="296">
          <cell r="B296" t="str">
            <v>Oct R28</v>
          </cell>
          <cell r="C296">
            <v>231</v>
          </cell>
          <cell r="D296">
            <v>41004</v>
          </cell>
        </row>
        <row r="297">
          <cell r="B297" t="str">
            <v>Oct R29</v>
          </cell>
          <cell r="C297">
            <v>232</v>
          </cell>
          <cell r="D297">
            <v>39492</v>
          </cell>
        </row>
        <row r="298">
          <cell r="B298" t="str">
            <v>Oct R3</v>
          </cell>
          <cell r="C298">
            <v>206</v>
          </cell>
          <cell r="D298">
            <v>83700</v>
          </cell>
        </row>
        <row r="299">
          <cell r="B299" t="str">
            <v>Oct R30</v>
          </cell>
          <cell r="C299">
            <v>233</v>
          </cell>
          <cell r="D299">
            <v>38082</v>
          </cell>
        </row>
        <row r="300">
          <cell r="B300" t="str">
            <v>Oct R31</v>
          </cell>
          <cell r="C300">
            <v>234</v>
          </cell>
          <cell r="D300">
            <v>36774</v>
          </cell>
        </row>
        <row r="301">
          <cell r="B301" t="str">
            <v>Oct R32</v>
          </cell>
          <cell r="C301">
            <v>235</v>
          </cell>
          <cell r="D301">
            <v>35466</v>
          </cell>
        </row>
        <row r="302">
          <cell r="B302" t="str">
            <v>Oct R33</v>
          </cell>
          <cell r="C302">
            <v>236</v>
          </cell>
          <cell r="D302">
            <v>34158</v>
          </cell>
        </row>
        <row r="303">
          <cell r="B303" t="str">
            <v>Oct R34</v>
          </cell>
          <cell r="C303">
            <v>237</v>
          </cell>
          <cell r="D303">
            <v>32850</v>
          </cell>
        </row>
        <row r="304">
          <cell r="B304" t="str">
            <v>Oct R35</v>
          </cell>
          <cell r="C304">
            <v>238</v>
          </cell>
          <cell r="D304">
            <v>31596</v>
          </cell>
        </row>
        <row r="305">
          <cell r="B305" t="str">
            <v>Oct R36</v>
          </cell>
          <cell r="C305">
            <v>239</v>
          </cell>
          <cell r="D305">
            <v>30396</v>
          </cell>
        </row>
        <row r="306">
          <cell r="B306" t="str">
            <v>Oct R37</v>
          </cell>
          <cell r="C306">
            <v>240</v>
          </cell>
          <cell r="D306">
            <v>29196</v>
          </cell>
        </row>
        <row r="307">
          <cell r="B307" t="str">
            <v>Oct R38</v>
          </cell>
          <cell r="C307">
            <v>241</v>
          </cell>
          <cell r="D307">
            <v>27996</v>
          </cell>
        </row>
        <row r="308">
          <cell r="B308" t="str">
            <v>Oct R39</v>
          </cell>
          <cell r="C308">
            <v>242</v>
          </cell>
          <cell r="D308">
            <v>26796</v>
          </cell>
        </row>
        <row r="309">
          <cell r="B309" t="str">
            <v>Oct R4</v>
          </cell>
          <cell r="C309">
            <v>207</v>
          </cell>
          <cell r="D309">
            <v>81360</v>
          </cell>
        </row>
        <row r="310">
          <cell r="B310" t="str">
            <v>Oct R40</v>
          </cell>
          <cell r="C310">
            <v>243</v>
          </cell>
          <cell r="D310">
            <v>25596</v>
          </cell>
        </row>
        <row r="311">
          <cell r="B311" t="str">
            <v>Oct R41</v>
          </cell>
          <cell r="C311">
            <v>244</v>
          </cell>
          <cell r="D311">
            <v>24642</v>
          </cell>
        </row>
        <row r="312">
          <cell r="B312" t="str">
            <v>Oct R42</v>
          </cell>
          <cell r="C312">
            <v>245</v>
          </cell>
          <cell r="D312">
            <v>23934</v>
          </cell>
        </row>
        <row r="313">
          <cell r="B313" t="str">
            <v>Oct R43</v>
          </cell>
          <cell r="C313">
            <v>246</v>
          </cell>
          <cell r="D313">
            <v>23226</v>
          </cell>
        </row>
        <row r="314">
          <cell r="B314" t="str">
            <v>Oct R44</v>
          </cell>
          <cell r="C314">
            <v>247</v>
          </cell>
          <cell r="D314">
            <v>22518</v>
          </cell>
        </row>
        <row r="315">
          <cell r="B315" t="str">
            <v>Oct R45</v>
          </cell>
          <cell r="C315">
            <v>248</v>
          </cell>
          <cell r="D315">
            <v>21810</v>
          </cell>
        </row>
        <row r="316">
          <cell r="B316" t="str">
            <v>Oct R46</v>
          </cell>
          <cell r="C316">
            <v>249</v>
          </cell>
          <cell r="D316">
            <v>21102</v>
          </cell>
        </row>
        <row r="317">
          <cell r="B317" t="str">
            <v>Oct R47</v>
          </cell>
          <cell r="C317">
            <v>250</v>
          </cell>
          <cell r="D317">
            <v>20526</v>
          </cell>
        </row>
        <row r="318">
          <cell r="B318" t="str">
            <v>Oct R48</v>
          </cell>
          <cell r="C318">
            <v>251</v>
          </cell>
          <cell r="D318">
            <v>20082</v>
          </cell>
        </row>
        <row r="319">
          <cell r="B319" t="str">
            <v>Oct R49</v>
          </cell>
          <cell r="C319">
            <v>252</v>
          </cell>
          <cell r="D319">
            <v>19638</v>
          </cell>
        </row>
        <row r="320">
          <cell r="B320" t="str">
            <v>Oct R5</v>
          </cell>
          <cell r="C320">
            <v>208</v>
          </cell>
          <cell r="D320">
            <v>78960</v>
          </cell>
        </row>
        <row r="321">
          <cell r="B321" t="str">
            <v>Oct R50</v>
          </cell>
          <cell r="C321">
            <v>253</v>
          </cell>
          <cell r="D321">
            <v>19194</v>
          </cell>
        </row>
        <row r="322">
          <cell r="B322" t="str">
            <v>Oct R51</v>
          </cell>
          <cell r="C322">
            <v>254</v>
          </cell>
          <cell r="D322">
            <v>18750</v>
          </cell>
        </row>
        <row r="323">
          <cell r="B323" t="str">
            <v>Oct R6</v>
          </cell>
          <cell r="C323">
            <v>209</v>
          </cell>
          <cell r="D323">
            <v>76500</v>
          </cell>
        </row>
        <row r="324">
          <cell r="B324" t="str">
            <v>Oct R7</v>
          </cell>
          <cell r="C324">
            <v>210</v>
          </cell>
          <cell r="D324">
            <v>74070</v>
          </cell>
        </row>
        <row r="325">
          <cell r="B325" t="str">
            <v>Oct R8</v>
          </cell>
          <cell r="C325">
            <v>211</v>
          </cell>
          <cell r="D325">
            <v>72270</v>
          </cell>
        </row>
        <row r="326">
          <cell r="B326" t="str">
            <v>Oct R9</v>
          </cell>
          <cell r="C326">
            <v>212</v>
          </cell>
          <cell r="D326">
            <v>70746</v>
          </cell>
        </row>
      </sheetData>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4"/>
  <sheetViews>
    <sheetView tabSelected="1" view="pageBreakPreview" topLeftCell="A373" zoomScaleNormal="100" zoomScaleSheetLayoutView="100" workbookViewId="0">
      <selection activeCell="F330" sqref="F330"/>
    </sheetView>
  </sheetViews>
  <sheetFormatPr defaultColWidth="9.140625" defaultRowHeight="12.75" x14ac:dyDescent="0.2"/>
  <cols>
    <col min="1" max="1" width="6.85546875" style="97" customWidth="1"/>
    <col min="2" max="2" width="5.5703125" style="93" customWidth="1"/>
    <col min="3" max="3" width="0.85546875" style="93" customWidth="1"/>
    <col min="4" max="4" width="4.5703125" style="93" customWidth="1"/>
    <col min="5" max="5" width="18.5703125" style="93" customWidth="1"/>
    <col min="6" max="6" width="11.140625" style="93" customWidth="1"/>
    <col min="7" max="12" width="10.28515625" style="60" customWidth="1"/>
    <col min="13" max="16384" width="9.140625" style="6"/>
  </cols>
  <sheetData>
    <row r="1" spans="1:12" x14ac:dyDescent="0.2">
      <c r="A1" s="1"/>
      <c r="B1" s="2"/>
      <c r="C1" s="2"/>
      <c r="D1" s="2"/>
      <c r="E1" s="2"/>
      <c r="F1" s="3"/>
      <c r="G1" s="4"/>
      <c r="H1" s="5"/>
      <c r="I1" s="5"/>
      <c r="J1" s="5"/>
      <c r="K1" s="5"/>
      <c r="L1" s="5"/>
    </row>
    <row r="2" spans="1:12" x14ac:dyDescent="0.2">
      <c r="A2" s="7"/>
      <c r="B2" s="8"/>
      <c r="C2" s="8"/>
      <c r="D2" s="9"/>
      <c r="E2" s="472" t="s">
        <v>2698</v>
      </c>
      <c r="F2" s="472"/>
      <c r="G2" s="472"/>
      <c r="H2" s="472"/>
      <c r="I2" s="472"/>
      <c r="J2" s="472"/>
      <c r="K2" s="472"/>
      <c r="L2" s="10"/>
    </row>
    <row r="3" spans="1:12" ht="34.5" thickBot="1" x14ac:dyDescent="0.25">
      <c r="A3" s="11"/>
      <c r="B3" s="12"/>
      <c r="C3" s="12"/>
      <c r="D3" s="12"/>
      <c r="E3" s="13" t="s">
        <v>0</v>
      </c>
      <c r="F3" s="14"/>
      <c r="G3" s="15" t="s">
        <v>2295</v>
      </c>
      <c r="H3" s="15" t="s">
        <v>2296</v>
      </c>
      <c r="I3" s="15" t="s">
        <v>2297</v>
      </c>
      <c r="J3" s="15" t="s">
        <v>2298</v>
      </c>
      <c r="K3" s="15" t="s">
        <v>2299</v>
      </c>
      <c r="L3" s="15" t="s">
        <v>2300</v>
      </c>
    </row>
    <row r="4" spans="1:12" x14ac:dyDescent="0.2">
      <c r="A4" s="11"/>
      <c r="B4" s="16"/>
      <c r="C4" s="16"/>
      <c r="D4" s="17"/>
      <c r="E4" s="9" t="s">
        <v>1</v>
      </c>
      <c r="F4" s="18"/>
      <c r="G4" s="19"/>
      <c r="H4" s="19"/>
      <c r="I4" s="19"/>
      <c r="J4" s="19"/>
      <c r="K4" s="19"/>
      <c r="L4" s="19"/>
    </row>
    <row r="5" spans="1:12" x14ac:dyDescent="0.2">
      <c r="A5" s="11"/>
      <c r="B5" s="17"/>
      <c r="C5" s="17"/>
      <c r="D5" s="12"/>
      <c r="E5" s="20" t="s">
        <v>2</v>
      </c>
      <c r="F5" s="18"/>
      <c r="G5" s="21">
        <f>G37</f>
        <v>43594257.140000001</v>
      </c>
      <c r="H5" s="21">
        <f>H37</f>
        <v>44453000</v>
      </c>
      <c r="I5" s="21">
        <f t="shared" ref="I5:L5" si="0">I37</f>
        <v>44653600</v>
      </c>
      <c r="J5" s="21">
        <f t="shared" si="0"/>
        <v>47688300</v>
      </c>
      <c r="K5" s="21">
        <f t="shared" si="0"/>
        <v>48361400</v>
      </c>
      <c r="L5" s="21">
        <f t="shared" si="0"/>
        <v>48641000</v>
      </c>
    </row>
    <row r="6" spans="1:12" x14ac:dyDescent="0.2">
      <c r="A6" s="11"/>
      <c r="B6" s="17"/>
      <c r="C6" s="17"/>
      <c r="D6" s="12"/>
      <c r="E6" s="20" t="s">
        <v>3</v>
      </c>
      <c r="F6" s="18"/>
      <c r="G6" s="21">
        <f>'20'!E179</f>
        <v>71922874.060000002</v>
      </c>
      <c r="H6" s="21">
        <f>'20'!F179</f>
        <v>64088900</v>
      </c>
      <c r="I6" s="21">
        <f>'20'!G179</f>
        <v>76463500</v>
      </c>
      <c r="J6" s="21">
        <f>'20'!H179</f>
        <v>79680000</v>
      </c>
      <c r="K6" s="21">
        <f>'20'!I179</f>
        <v>76590000</v>
      </c>
      <c r="L6" s="21">
        <f>'20'!J179</f>
        <v>76590000</v>
      </c>
    </row>
    <row r="7" spans="1:12" ht="13.5" thickBot="1" x14ac:dyDescent="0.25">
      <c r="A7" s="11"/>
      <c r="B7" s="17"/>
      <c r="C7" s="17"/>
      <c r="D7" s="12"/>
      <c r="E7" s="22" t="s">
        <v>4</v>
      </c>
      <c r="F7" s="18"/>
      <c r="G7" s="23">
        <f t="shared" ref="G7:L7" si="1">+G76</f>
        <v>115517131.2</v>
      </c>
      <c r="H7" s="23">
        <f t="shared" si="1"/>
        <v>108541900</v>
      </c>
      <c r="I7" s="23">
        <f t="shared" si="1"/>
        <v>121117100</v>
      </c>
      <c r="J7" s="23">
        <f t="shared" si="1"/>
        <v>127368300</v>
      </c>
      <c r="K7" s="23">
        <f t="shared" si="1"/>
        <v>124951400</v>
      </c>
      <c r="L7" s="23">
        <f t="shared" si="1"/>
        <v>125231000</v>
      </c>
    </row>
    <row r="8" spans="1:12" x14ac:dyDescent="0.2">
      <c r="A8" s="11"/>
      <c r="B8" s="17"/>
      <c r="C8" s="17"/>
      <c r="D8" s="12"/>
      <c r="E8" s="18"/>
      <c r="F8" s="18"/>
      <c r="G8" s="19"/>
      <c r="H8" s="19"/>
      <c r="I8" s="19"/>
      <c r="J8" s="19"/>
      <c r="K8" s="19"/>
      <c r="L8" s="19"/>
    </row>
    <row r="9" spans="1:12" x14ac:dyDescent="0.2">
      <c r="A9" s="11"/>
      <c r="B9" s="17"/>
      <c r="C9" s="17"/>
      <c r="D9" s="24"/>
      <c r="E9" s="9" t="s">
        <v>5</v>
      </c>
      <c r="F9" s="18"/>
      <c r="G9" s="19"/>
      <c r="H9" s="19"/>
      <c r="I9" s="19"/>
      <c r="J9" s="19"/>
      <c r="K9" s="19"/>
      <c r="L9" s="19"/>
    </row>
    <row r="10" spans="1:12" x14ac:dyDescent="0.2">
      <c r="A10" s="11"/>
      <c r="B10" s="17"/>
      <c r="C10" s="17"/>
      <c r="D10" s="12"/>
      <c r="E10" s="25" t="s">
        <v>6</v>
      </c>
      <c r="F10" s="18"/>
      <c r="G10" s="26">
        <f t="shared" ref="G10:L10" si="2">G283+G286</f>
        <v>31694256.700000003</v>
      </c>
      <c r="H10" s="26">
        <f t="shared" si="2"/>
        <v>37586800</v>
      </c>
      <c r="I10" s="26">
        <f t="shared" si="2"/>
        <v>37709400</v>
      </c>
      <c r="J10" s="26">
        <f>J283+J286</f>
        <v>38062700</v>
      </c>
      <c r="K10" s="26">
        <f t="shared" si="2"/>
        <v>39975900</v>
      </c>
      <c r="L10" s="26">
        <f t="shared" si="2"/>
        <v>40505200</v>
      </c>
    </row>
    <row r="11" spans="1:12" x14ac:dyDescent="0.2">
      <c r="A11" s="11"/>
      <c r="B11" s="17"/>
      <c r="C11" s="17"/>
      <c r="D11" s="12"/>
      <c r="E11" s="25" t="s">
        <v>7</v>
      </c>
      <c r="F11" s="18"/>
      <c r="G11" s="26">
        <f t="shared" ref="G11:L12" si="3">G284</f>
        <v>1453574.55</v>
      </c>
      <c r="H11" s="26">
        <f t="shared" si="3"/>
        <v>0</v>
      </c>
      <c r="I11" s="26">
        <f t="shared" si="3"/>
        <v>0</v>
      </c>
      <c r="J11" s="26">
        <f t="shared" si="3"/>
        <v>0</v>
      </c>
      <c r="K11" s="26">
        <f t="shared" si="3"/>
        <v>0</v>
      </c>
      <c r="L11" s="26">
        <f t="shared" si="3"/>
        <v>0</v>
      </c>
    </row>
    <row r="12" spans="1:12" x14ac:dyDescent="0.2">
      <c r="A12" s="11"/>
      <c r="B12" s="17"/>
      <c r="C12" s="12"/>
      <c r="D12" s="12"/>
      <c r="E12" s="25" t="s">
        <v>8</v>
      </c>
      <c r="F12" s="18"/>
      <c r="G12" s="26">
        <f t="shared" si="3"/>
        <v>3988217.2499999991</v>
      </c>
      <c r="H12" s="26">
        <f t="shared" si="3"/>
        <v>714200</v>
      </c>
      <c r="I12" s="26">
        <f t="shared" si="3"/>
        <v>710200</v>
      </c>
      <c r="J12" s="26">
        <f t="shared" si="3"/>
        <v>675900</v>
      </c>
      <c r="K12" s="26">
        <f t="shared" si="3"/>
        <v>687400</v>
      </c>
      <c r="L12" s="26">
        <f t="shared" si="3"/>
        <v>687400</v>
      </c>
    </row>
    <row r="13" spans="1:12" x14ac:dyDescent="0.2">
      <c r="A13" s="11"/>
      <c r="B13" s="17"/>
      <c r="C13" s="12"/>
      <c r="D13" s="12"/>
      <c r="E13" s="25" t="s">
        <v>9</v>
      </c>
      <c r="F13" s="18"/>
      <c r="G13" s="26">
        <f t="shared" ref="G13:L13" si="4">G287</f>
        <v>6122261.2200000007</v>
      </c>
      <c r="H13" s="26">
        <f t="shared" si="4"/>
        <v>6706600</v>
      </c>
      <c r="I13" s="26">
        <f t="shared" si="4"/>
        <v>6735600</v>
      </c>
      <c r="J13" s="26">
        <f t="shared" si="4"/>
        <v>6962200</v>
      </c>
      <c r="K13" s="26">
        <f t="shared" si="4"/>
        <v>7201100</v>
      </c>
      <c r="L13" s="26">
        <f t="shared" si="4"/>
        <v>7202100</v>
      </c>
    </row>
    <row r="14" spans="1:12" x14ac:dyDescent="0.2">
      <c r="A14" s="11"/>
      <c r="B14" s="17"/>
      <c r="C14" s="12"/>
      <c r="D14" s="12"/>
      <c r="E14" s="25" t="s">
        <v>10</v>
      </c>
      <c r="F14" s="18"/>
      <c r="G14" s="26">
        <f t="shared" ref="G14:L14" si="5">G288+G289</f>
        <v>13488963.210000003</v>
      </c>
      <c r="H14" s="26">
        <f t="shared" si="5"/>
        <v>11210200</v>
      </c>
      <c r="I14" s="26">
        <f t="shared" si="5"/>
        <v>13386200</v>
      </c>
      <c r="J14" s="26">
        <f t="shared" si="5"/>
        <v>13125300</v>
      </c>
      <c r="K14" s="26">
        <f t="shared" si="5"/>
        <v>12661600</v>
      </c>
      <c r="L14" s="26">
        <f t="shared" si="5"/>
        <v>12808200</v>
      </c>
    </row>
    <row r="15" spans="1:12" x14ac:dyDescent="0.2">
      <c r="A15" s="11"/>
      <c r="B15" s="12"/>
      <c r="C15" s="12"/>
      <c r="D15" s="12"/>
      <c r="E15" s="25" t="s">
        <v>11</v>
      </c>
      <c r="F15" s="18"/>
      <c r="G15" s="26">
        <f t="shared" ref="G15:L15" si="6">SUM(G290:G327)</f>
        <v>57802447.440000013</v>
      </c>
      <c r="H15" s="26">
        <f t="shared" si="6"/>
        <v>50705900</v>
      </c>
      <c r="I15" s="26">
        <f t="shared" si="6"/>
        <v>63984600</v>
      </c>
      <c r="J15" s="26">
        <f t="shared" si="6"/>
        <v>68542200</v>
      </c>
      <c r="K15" s="26">
        <f t="shared" si="6"/>
        <v>65160200</v>
      </c>
      <c r="L15" s="26">
        <f t="shared" si="6"/>
        <v>65160200</v>
      </c>
    </row>
    <row r="16" spans="1:12" x14ac:dyDescent="0.2">
      <c r="A16" s="11"/>
      <c r="B16" s="12"/>
      <c r="C16" s="12"/>
      <c r="D16" s="27"/>
      <c r="E16" s="22" t="s">
        <v>12</v>
      </c>
      <c r="F16" s="28"/>
      <c r="G16" s="29">
        <f t="shared" ref="G16:L16" si="7">SUM(G10:G15)</f>
        <v>114549720.37</v>
      </c>
      <c r="H16" s="29">
        <f t="shared" si="7"/>
        <v>106923700</v>
      </c>
      <c r="I16" s="29">
        <f t="shared" si="7"/>
        <v>122526000</v>
      </c>
      <c r="J16" s="29">
        <f t="shared" si="7"/>
        <v>127368300</v>
      </c>
      <c r="K16" s="29">
        <f t="shared" si="7"/>
        <v>125686200</v>
      </c>
      <c r="L16" s="29">
        <f t="shared" si="7"/>
        <v>126363100</v>
      </c>
    </row>
    <row r="17" spans="1:12" ht="6.6" customHeight="1" x14ac:dyDescent="0.2">
      <c r="A17" s="11"/>
      <c r="B17" s="12"/>
      <c r="C17" s="12"/>
      <c r="D17" s="12"/>
      <c r="E17" s="18"/>
      <c r="F17" s="18"/>
      <c r="G17" s="19"/>
      <c r="H17" s="19"/>
      <c r="I17" s="19"/>
      <c r="J17" s="19"/>
      <c r="K17" s="19"/>
      <c r="L17" s="19"/>
    </row>
    <row r="18" spans="1:12" ht="13.5" thickBot="1" x14ac:dyDescent="0.25">
      <c r="A18" s="11"/>
      <c r="B18" s="16"/>
      <c r="C18" s="16"/>
      <c r="D18" s="16"/>
      <c r="E18" s="30" t="s">
        <v>13</v>
      </c>
      <c r="F18" s="31"/>
      <c r="G18" s="32">
        <f t="shared" ref="G18:L18" si="8">+G7-G16</f>
        <v>967410.82999999821</v>
      </c>
      <c r="H18" s="32">
        <f t="shared" si="8"/>
        <v>1618200</v>
      </c>
      <c r="I18" s="32">
        <f t="shared" si="8"/>
        <v>-1408900</v>
      </c>
      <c r="J18" s="32">
        <f t="shared" si="8"/>
        <v>0</v>
      </c>
      <c r="K18" s="32">
        <f t="shared" si="8"/>
        <v>-734800</v>
      </c>
      <c r="L18" s="32">
        <f t="shared" si="8"/>
        <v>-1132100</v>
      </c>
    </row>
    <row r="19" spans="1:12" ht="9.6" customHeight="1" thickTop="1" x14ac:dyDescent="0.2">
      <c r="A19" s="11"/>
      <c r="B19" s="16"/>
      <c r="C19" s="16"/>
      <c r="D19" s="16"/>
      <c r="E19" s="22"/>
      <c r="F19" s="18"/>
      <c r="G19" s="19"/>
      <c r="H19" s="33"/>
      <c r="I19" s="33"/>
      <c r="J19" s="19"/>
      <c r="K19" s="19"/>
      <c r="L19" s="19"/>
    </row>
    <row r="20" spans="1:12" x14ac:dyDescent="0.2">
      <c r="A20" s="11"/>
      <c r="B20" s="16"/>
      <c r="C20" s="16"/>
      <c r="D20" s="18"/>
      <c r="E20" s="9" t="s">
        <v>14</v>
      </c>
      <c r="F20" s="28"/>
      <c r="G20" s="34">
        <f>G95</f>
        <v>68285511.910000011</v>
      </c>
      <c r="H20" s="34">
        <f>H95</f>
        <v>66313500</v>
      </c>
      <c r="I20" s="34">
        <f>I95</f>
        <v>75733200</v>
      </c>
      <c r="J20" s="34">
        <f>J95</f>
        <v>43421800</v>
      </c>
      <c r="K20" s="34">
        <f t="shared" ref="K20:L20" si="9">K95</f>
        <v>12147200</v>
      </c>
      <c r="L20" s="34">
        <f t="shared" si="9"/>
        <v>0</v>
      </c>
    </row>
    <row r="21" spans="1:12" ht="6.6" customHeight="1" x14ac:dyDescent="0.2">
      <c r="A21" s="11"/>
      <c r="B21" s="16"/>
      <c r="C21" s="16"/>
      <c r="D21" s="18"/>
      <c r="E21" s="9"/>
      <c r="F21" s="28"/>
      <c r="G21" s="35"/>
      <c r="H21" s="34"/>
      <c r="I21" s="34"/>
      <c r="J21" s="34"/>
      <c r="K21" s="34"/>
      <c r="L21" s="34"/>
    </row>
    <row r="22" spans="1:12" x14ac:dyDescent="0.2">
      <c r="A22" s="36"/>
      <c r="B22" s="37"/>
      <c r="C22" s="37"/>
      <c r="D22" s="37"/>
      <c r="E22" s="9" t="s">
        <v>15</v>
      </c>
      <c r="F22" s="38"/>
      <c r="G22" s="39">
        <f>G16+G20</f>
        <v>182835232.28000003</v>
      </c>
      <c r="H22" s="39">
        <f>H16+H20</f>
        <v>173237200</v>
      </c>
      <c r="I22" s="39">
        <f t="shared" ref="I22:L22" si="10">I16+I20</f>
        <v>198259200</v>
      </c>
      <c r="J22" s="39">
        <f t="shared" si="10"/>
        <v>170790100</v>
      </c>
      <c r="K22" s="39">
        <f t="shared" si="10"/>
        <v>137833400</v>
      </c>
      <c r="L22" s="39">
        <f t="shared" si="10"/>
        <v>126363100</v>
      </c>
    </row>
    <row r="23" spans="1:12" ht="7.9" customHeight="1" x14ac:dyDescent="0.2">
      <c r="A23" s="36"/>
      <c r="B23" s="37"/>
      <c r="C23" s="37"/>
      <c r="D23" s="37"/>
      <c r="E23" s="37"/>
      <c r="F23" s="38"/>
      <c r="G23" s="40"/>
      <c r="H23" s="41"/>
      <c r="I23" s="41"/>
      <c r="J23" s="41"/>
      <c r="K23" s="41"/>
      <c r="L23" s="41"/>
    </row>
    <row r="24" spans="1:12" x14ac:dyDescent="0.2">
      <c r="A24" s="36"/>
      <c r="B24" s="37"/>
      <c r="C24" s="37"/>
      <c r="D24" s="37"/>
      <c r="E24" s="37"/>
      <c r="F24" s="42" t="s">
        <v>2699</v>
      </c>
      <c r="G24" s="39"/>
      <c r="H24" s="40"/>
      <c r="I24" s="39"/>
      <c r="J24" s="43"/>
      <c r="K24" s="43"/>
      <c r="L24" s="41"/>
    </row>
    <row r="25" spans="1:12" ht="34.5" thickBot="1" x14ac:dyDescent="0.25">
      <c r="A25" s="36"/>
      <c r="B25" s="44"/>
      <c r="C25" s="44"/>
      <c r="D25" s="45" t="s">
        <v>16</v>
      </c>
      <c r="E25" s="44"/>
      <c r="F25" s="44"/>
      <c r="G25" s="15" t="str">
        <f>G3</f>
        <v>Actuals           2013-2014</v>
      </c>
      <c r="H25" s="15" t="str">
        <f t="shared" ref="H25:L25" si="11">H3</f>
        <v>Approved Estimates          2014-2015</v>
      </c>
      <c r="I25" s="15" t="str">
        <f t="shared" si="11"/>
        <v>Revised Estimates                 2014-2015</v>
      </c>
      <c r="J25" s="15" t="str">
        <f t="shared" si="11"/>
        <v>Budget Estimates      2015-2016</v>
      </c>
      <c r="K25" s="15" t="str">
        <f t="shared" si="11"/>
        <v>Forward Estimates     2016-2017</v>
      </c>
      <c r="L25" s="15" t="str">
        <f t="shared" si="11"/>
        <v>Forward Estimates     2017-2018</v>
      </c>
    </row>
    <row r="26" spans="1:12" x14ac:dyDescent="0.2">
      <c r="A26" s="36"/>
      <c r="B26" s="37">
        <v>110</v>
      </c>
      <c r="C26" s="37"/>
      <c r="D26" s="46" t="s">
        <v>17</v>
      </c>
      <c r="E26" s="38"/>
      <c r="F26" s="38"/>
      <c r="G26" s="47">
        <f>SUMIF('05'!$A:$A,$B26,'05'!E:E)+SUMIF('07'!$A:$A,$B26,'07'!E:E)+SUMIF('08'!$A:$A,$B26,'08'!E:E)+SUMIF('09'!$A:$A,$B26,'09'!E:E)+SUMIF('10'!$A:$A,$B26,'10'!E:E)+SUMIF('12'!$A:$A,$B26,'12'!E:E)+SUMIF('13'!$A:$A,$B26,'13'!E:E)+SUMIF('15'!$A:$A,$B26,'15'!E:E)+SUMIF('17'!$A:$A,$B26,'17'!E:E)+SUMIF('20'!$A:$A,$B26,'20'!E:E)+SUMIF('30'!$A:$A,$B26,'30'!E:E)+SUMIF('35'!$A:$A,$B26,'35'!E:E)+SUMIF('40'!$A:$A,$B26,'40'!E:E)+SUMIF('45'!$A:$A,$B26,'45'!E:E)</f>
        <v>16281110.449999999</v>
      </c>
      <c r="H26" s="47">
        <f>SUMIF('05'!$A:$A,$B26,'05'!F:F)+SUMIF('07'!$A:$A,$B26,'07'!F:F)+SUMIF('08'!$A:$A,$B26,'08'!F:F)+SUMIF('09'!$A:$A,$B26,'09'!F:F)+SUMIF('10'!$A:$A,$B26,'10'!F:F)+SUMIF('12'!$A:$A,$B26,'12'!F:F)+SUMIF('13'!$A:$A,$B26,'13'!F:F)+SUMIF('15'!$A:$A,$B26,'15'!F:F)+SUMIF('17'!$A:$A,$B26,'17'!F:F)+SUMIF('20'!$A:$A,$B26,'20'!F:F)+SUMIF('30'!$A:$A,$B26,'30'!F:F)+SUMIF('35'!$A:$A,$B26,'35'!F:F)+SUMIF('40'!$A:$A,$B26,'40'!F:F)+SUMIF('45'!$A:$A,$B26,'45'!F:F)</f>
        <v>15010000</v>
      </c>
      <c r="I26" s="47">
        <f>SUMIF('05'!$A:$A,$B26,'05'!G:G)+SUMIF('07'!$A:$A,$B26,'07'!G:G)+SUMIF('08'!$A:$A,$B26,'08'!G:G)+SUMIF('09'!$A:$A,$B26,'09'!G:G)+SUMIF('10'!$A:$A,$B26,'10'!G:G)+SUMIF('12'!$A:$A,$B26,'12'!G:G)+SUMIF('13'!$A:$A,$B26,'13'!G:G)+SUMIF('15'!$A:$A,$B26,'15'!G:G)+SUMIF('17'!$A:$A,$B26,'17'!G:G)+SUMIF('20'!$A:$A,$B26,'20'!G:G)+SUMIF('30'!$A:$A,$B26,'30'!G:G)+SUMIF('35'!$A:$A,$B26,'35'!G:G)+SUMIF('40'!$A:$A,$B26,'40'!G:G)+SUMIF('45'!$A:$A,$B26,'45'!G:G)</f>
        <v>15370000</v>
      </c>
      <c r="J26" s="47">
        <f>SUMIF('05'!$A:$A,$B26,'05'!H:H)+SUMIF('07'!$A:$A,$B26,'07'!H:H)+SUMIF('08'!$A:$A,$B26,'08'!H:H)+SUMIF('09'!$A:$A,$B26,'09'!H:H)+SUMIF('10'!$A:$A,$B26,'10'!H:H)+SUMIF('12'!$A:$A,$B26,'12'!H:H)+SUMIF('13'!$A:$A,$B26,'13'!H:H)+SUMIF('15'!$A:$A,$B26,'15'!H:H)+SUMIF('17'!$A:$A,$B26,'17'!H:H)+SUMIF('20'!$A:$A,$B26,'20'!H:H)+SUMIF('30'!$A:$A,$B26,'30'!H:H)+SUMIF('35'!$A:$A,$B26,'35'!H:H)+SUMIF('40'!$A:$A,$B26,'40'!H:H)+SUMIF('45'!$A:$A,$B26,'45'!H:H)</f>
        <v>16076000</v>
      </c>
      <c r="K26" s="47">
        <f>SUMIF('05'!$A:$A,$B26,'05'!I:I)+SUMIF('07'!$A:$A,$B26,'07'!I:I)+SUMIF('08'!$A:$A,$B26,'08'!I:I)+SUMIF('09'!$A:$A,$B26,'09'!I:I)+SUMIF('10'!$A:$A,$B26,'10'!I:I)+SUMIF('12'!$A:$A,$B26,'12'!I:I)+SUMIF('13'!$A:$A,$B26,'13'!I:I)+SUMIF('15'!$A:$A,$B26,'15'!I:I)+SUMIF('17'!$A:$A,$B26,'17'!I:I)+SUMIF('20'!$A:$A,$B26,'20'!I:I)+SUMIF('30'!$A:$A,$B26,'30'!I:I)+SUMIF('35'!$A:$A,$B26,'35'!I:I)+SUMIF('40'!$A:$A,$B26,'40'!I:I)+SUMIF('45'!$A:$A,$B26,'45'!I:I)</f>
        <v>16240900</v>
      </c>
      <c r="L26" s="47">
        <f>SUMIF('05'!$A:$A,$B26,'05'!J:J)+SUMIF('07'!$A:$A,$B26,'07'!J:J)+SUMIF('08'!$A:$A,$B26,'08'!J:J)+SUMIF('09'!$A:$A,$B26,'09'!J:J)+SUMIF('10'!$A:$A,$B26,'10'!J:J)+SUMIF('12'!$A:$A,$B26,'12'!J:J)+SUMIF('13'!$A:$A,$B26,'13'!J:J)+SUMIF('15'!$A:$A,$B26,'15'!J:J)+SUMIF('17'!$A:$A,$B26,'17'!J:J)+SUMIF('20'!$A:$A,$B26,'20'!J:J)+SUMIF('30'!$A:$A,$B26,'30'!J:J)+SUMIF('35'!$A:$A,$B26,'35'!J:J)+SUMIF('40'!$A:$A,$B26,'40'!J:J)+SUMIF('45'!$A:$A,$B26,'45'!J:J)</f>
        <v>16311700</v>
      </c>
    </row>
    <row r="27" spans="1:12" x14ac:dyDescent="0.2">
      <c r="A27" s="36"/>
      <c r="B27" s="37">
        <v>115</v>
      </c>
      <c r="C27" s="37"/>
      <c r="D27" s="46" t="s">
        <v>18</v>
      </c>
      <c r="E27" s="38"/>
      <c r="F27" s="38"/>
      <c r="G27" s="47">
        <f>SUMIF('05'!$A:$A,$B27,'05'!E:E)+SUMIF('07'!$A:$A,$B27,'07'!E:E)+SUMIF('08'!$A:$A,$B27,'08'!E:E)+SUMIF('09'!$A:$A,$B27,'09'!E:E)+SUMIF('10'!$A:$A,$B27,'10'!E:E)+SUMIF('12'!$A:$A,$B27,'12'!E:E)+SUMIF('13'!$A:$A,$B27,'13'!E:E)+SUMIF('15'!$A:$A,$B27,'15'!E:E)+SUMIF('17'!$A:$A,$B27,'17'!E:E)+SUMIF('20'!$A:$A,$B27,'20'!E:E)+SUMIF('30'!$A:$A,$B27,'30'!E:E)+SUMIF('35'!$A:$A,$B27,'35'!E:E)+SUMIF('40'!$A:$A,$B27,'40'!E:E)+SUMIF('45'!$A:$A,$B27,'45'!E:E)</f>
        <v>981262.97</v>
      </c>
      <c r="H27" s="47">
        <f>SUMIF('05'!$A:$A,$B27,'05'!F:F)+SUMIF('07'!$A:$A,$B27,'07'!F:F)+SUMIF('08'!$A:$A,$B27,'08'!F:F)+SUMIF('09'!$A:$A,$B27,'09'!F:F)+SUMIF('10'!$A:$A,$B27,'10'!F:F)+SUMIF('12'!$A:$A,$B27,'12'!F:F)+SUMIF('13'!$A:$A,$B27,'13'!F:F)+SUMIF('15'!$A:$A,$B27,'15'!F:F)+SUMIF('17'!$A:$A,$B27,'17'!F:F)+SUMIF('20'!$A:$A,$B27,'20'!F:F)+SUMIF('30'!$A:$A,$B27,'30'!F:F)+SUMIF('35'!$A:$A,$B27,'35'!F:F)+SUMIF('40'!$A:$A,$B27,'40'!F:F)+SUMIF('45'!$A:$A,$B27,'45'!F:F)</f>
        <v>910000</v>
      </c>
      <c r="I27" s="47">
        <f>SUMIF('05'!$A:$A,$B27,'05'!G:G)+SUMIF('07'!$A:$A,$B27,'07'!G:G)+SUMIF('08'!$A:$A,$B27,'08'!G:G)+SUMIF('09'!$A:$A,$B27,'09'!G:G)+SUMIF('10'!$A:$A,$B27,'10'!G:G)+SUMIF('12'!$A:$A,$B27,'12'!G:G)+SUMIF('13'!$A:$A,$B27,'13'!G:G)+SUMIF('15'!$A:$A,$B27,'15'!G:G)+SUMIF('17'!$A:$A,$B27,'17'!G:G)+SUMIF('20'!$A:$A,$B27,'20'!G:G)+SUMIF('30'!$A:$A,$B27,'30'!G:G)+SUMIF('35'!$A:$A,$B27,'35'!G:G)+SUMIF('40'!$A:$A,$B27,'40'!G:G)+SUMIF('45'!$A:$A,$B27,'45'!G:G)</f>
        <v>860000</v>
      </c>
      <c r="J27" s="47">
        <f>SUMIF('05'!$A:$A,$B27,'05'!H:H)+SUMIF('07'!$A:$A,$B27,'07'!H:H)+SUMIF('08'!$A:$A,$B27,'08'!H:H)+SUMIF('09'!$A:$A,$B27,'09'!H:H)+SUMIF('10'!$A:$A,$B27,'10'!H:H)+SUMIF('12'!$A:$A,$B27,'12'!H:H)+SUMIF('13'!$A:$A,$B27,'13'!H:H)+SUMIF('15'!$A:$A,$B27,'15'!H:H)+SUMIF('17'!$A:$A,$B27,'17'!H:H)+SUMIF('20'!$A:$A,$B27,'20'!H:H)+SUMIF('30'!$A:$A,$B27,'30'!H:H)+SUMIF('35'!$A:$A,$B27,'35'!H:H)+SUMIF('40'!$A:$A,$B27,'40'!H:H)+SUMIF('45'!$A:$A,$B27,'45'!H:H)</f>
        <v>910000</v>
      </c>
      <c r="K27" s="47">
        <f>SUMIF('05'!$A:$A,$B27,'05'!I:I)+SUMIF('07'!$A:$A,$B27,'07'!I:I)+SUMIF('08'!$A:$A,$B27,'08'!I:I)+SUMIF('09'!$A:$A,$B27,'09'!I:I)+SUMIF('10'!$A:$A,$B27,'10'!I:I)+SUMIF('12'!$A:$A,$B27,'12'!I:I)+SUMIF('13'!$A:$A,$B27,'13'!I:I)+SUMIF('15'!$A:$A,$B27,'15'!I:I)+SUMIF('17'!$A:$A,$B27,'17'!I:I)+SUMIF('20'!$A:$A,$B27,'20'!I:I)+SUMIF('30'!$A:$A,$B27,'30'!I:I)+SUMIF('35'!$A:$A,$B27,'35'!I:I)+SUMIF('40'!$A:$A,$B27,'40'!I:I)+SUMIF('45'!$A:$A,$B27,'45'!I:I)</f>
        <v>920000</v>
      </c>
      <c r="L27" s="47">
        <f>SUMIF('05'!$A:$A,$B27,'05'!J:J)+SUMIF('07'!$A:$A,$B27,'07'!J:J)+SUMIF('08'!$A:$A,$B27,'08'!J:J)+SUMIF('09'!$A:$A,$B27,'09'!J:J)+SUMIF('10'!$A:$A,$B27,'10'!J:J)+SUMIF('12'!$A:$A,$B27,'12'!J:J)+SUMIF('13'!$A:$A,$B27,'13'!J:J)+SUMIF('15'!$A:$A,$B27,'15'!J:J)+SUMIF('17'!$A:$A,$B27,'17'!J:J)+SUMIF('20'!$A:$A,$B27,'20'!J:J)+SUMIF('30'!$A:$A,$B27,'30'!J:J)+SUMIF('35'!$A:$A,$B27,'35'!J:J)+SUMIF('40'!$A:$A,$B27,'40'!J:J)+SUMIF('45'!$A:$A,$B27,'45'!J:J)</f>
        <v>930000</v>
      </c>
    </row>
    <row r="28" spans="1:12" x14ac:dyDescent="0.2">
      <c r="A28" s="36"/>
      <c r="B28" s="37">
        <v>120</v>
      </c>
      <c r="C28" s="37"/>
      <c r="D28" s="46" t="s">
        <v>19</v>
      </c>
      <c r="E28" s="38"/>
      <c r="F28" s="38"/>
      <c r="G28" s="47">
        <f>SUMIF('05'!$A:$A,$B28,'05'!E:E)+SUMIF('07'!$A:$A,$B28,'07'!E:E)+SUMIF('08'!$A:$A,$B28,'08'!E:E)+SUMIF('09'!$A:$A,$B28,'09'!E:E)+SUMIF('10'!$A:$A,$B28,'10'!E:E)+SUMIF('12'!$A:$A,$B28,'12'!E:E)+SUMIF('13'!$A:$A,$B28,'13'!E:E)+SUMIF('15'!$A:$A,$B28,'15'!E:E)+SUMIF('17'!$A:$A,$B28,'17'!E:E)+SUMIF('20'!$A:$A,$B28,'20'!E:E)+SUMIF('30'!$A:$A,$B28,'30'!E:E)+SUMIF('35'!$A:$A,$B28,'35'!E:E)+SUMIF('40'!$A:$A,$B28,'40'!E:E)+SUMIF('45'!$A:$A,$B28,'45'!E:E)</f>
        <v>1443240.55</v>
      </c>
      <c r="H28" s="47">
        <f>SUMIF('05'!$A:$A,$B28,'05'!F:F)+SUMIF('07'!$A:$A,$B28,'07'!F:F)+SUMIF('08'!$A:$A,$B28,'08'!F:F)+SUMIF('09'!$A:$A,$B28,'09'!F:F)+SUMIF('10'!$A:$A,$B28,'10'!F:F)+SUMIF('12'!$A:$A,$B28,'12'!F:F)+SUMIF('13'!$A:$A,$B28,'13'!F:F)+SUMIF('15'!$A:$A,$B28,'15'!F:F)+SUMIF('17'!$A:$A,$B28,'17'!F:F)+SUMIF('20'!$A:$A,$B28,'20'!F:F)+SUMIF('30'!$A:$A,$B28,'30'!F:F)+SUMIF('35'!$A:$A,$B28,'35'!F:F)+SUMIF('40'!$A:$A,$B28,'40'!F:F)+SUMIF('45'!$A:$A,$B28,'45'!F:F)</f>
        <v>2005000</v>
      </c>
      <c r="I28" s="47">
        <f>SUMIF('05'!$A:$A,$B28,'05'!G:G)+SUMIF('07'!$A:$A,$B28,'07'!G:G)+SUMIF('08'!$A:$A,$B28,'08'!G:G)+SUMIF('09'!$A:$A,$B28,'09'!G:G)+SUMIF('10'!$A:$A,$B28,'10'!G:G)+SUMIF('12'!$A:$A,$B28,'12'!G:G)+SUMIF('13'!$A:$A,$B28,'13'!G:G)+SUMIF('15'!$A:$A,$B28,'15'!G:G)+SUMIF('17'!$A:$A,$B28,'17'!G:G)+SUMIF('20'!$A:$A,$B28,'20'!G:G)+SUMIF('30'!$A:$A,$B28,'30'!G:G)+SUMIF('35'!$A:$A,$B28,'35'!G:G)+SUMIF('40'!$A:$A,$B28,'40'!G:G)+SUMIF('45'!$A:$A,$B28,'45'!G:G)</f>
        <v>1587800</v>
      </c>
      <c r="J28" s="47">
        <f>SUMIF('05'!$A:$A,$B28,'05'!H:H)+SUMIF('07'!$A:$A,$B28,'07'!H:H)+SUMIF('08'!$A:$A,$B28,'08'!H:H)+SUMIF('09'!$A:$A,$B28,'09'!H:H)+SUMIF('10'!$A:$A,$B28,'10'!H:H)+SUMIF('12'!$A:$A,$B28,'12'!H:H)+SUMIF('13'!$A:$A,$B28,'13'!H:H)+SUMIF('15'!$A:$A,$B28,'15'!H:H)+SUMIF('17'!$A:$A,$B28,'17'!H:H)+SUMIF('20'!$A:$A,$B28,'20'!H:H)+SUMIF('30'!$A:$A,$B28,'30'!H:H)+SUMIF('35'!$A:$A,$B28,'35'!H:H)+SUMIF('40'!$A:$A,$B28,'40'!H:H)+SUMIF('45'!$A:$A,$B28,'45'!H:H)</f>
        <v>2004600</v>
      </c>
      <c r="K28" s="47">
        <f>SUMIF('05'!$A:$A,$B28,'05'!I:I)+SUMIF('07'!$A:$A,$B28,'07'!I:I)+SUMIF('08'!$A:$A,$B28,'08'!I:I)+SUMIF('09'!$A:$A,$B28,'09'!I:I)+SUMIF('10'!$A:$A,$B28,'10'!I:I)+SUMIF('12'!$A:$A,$B28,'12'!I:I)+SUMIF('13'!$A:$A,$B28,'13'!I:I)+SUMIF('15'!$A:$A,$B28,'15'!I:I)+SUMIF('17'!$A:$A,$B28,'17'!I:I)+SUMIF('20'!$A:$A,$B28,'20'!I:I)+SUMIF('30'!$A:$A,$B28,'30'!I:I)+SUMIF('35'!$A:$A,$B28,'35'!I:I)+SUMIF('40'!$A:$A,$B28,'40'!I:I)+SUMIF('45'!$A:$A,$B28,'45'!I:I)</f>
        <v>2084600</v>
      </c>
      <c r="L28" s="47">
        <f>SUMIF('05'!$A:$A,$B28,'05'!J:J)+SUMIF('07'!$A:$A,$B28,'07'!J:J)+SUMIF('08'!$A:$A,$B28,'08'!J:J)+SUMIF('09'!$A:$A,$B28,'09'!J:J)+SUMIF('10'!$A:$A,$B28,'10'!J:J)+SUMIF('12'!$A:$A,$B28,'12'!J:J)+SUMIF('13'!$A:$A,$B28,'13'!J:J)+SUMIF('15'!$A:$A,$B28,'15'!J:J)+SUMIF('17'!$A:$A,$B28,'17'!J:J)+SUMIF('20'!$A:$A,$B28,'20'!J:J)+SUMIF('30'!$A:$A,$B28,'30'!J:J)+SUMIF('35'!$A:$A,$B28,'35'!J:J)+SUMIF('40'!$A:$A,$B28,'40'!J:J)+SUMIF('45'!$A:$A,$B28,'45'!J:J)</f>
        <v>2164600</v>
      </c>
    </row>
    <row r="29" spans="1:12" x14ac:dyDescent="0.2">
      <c r="A29" s="36"/>
      <c r="B29" s="37">
        <v>122</v>
      </c>
      <c r="C29" s="37"/>
      <c r="D29" s="46" t="s">
        <v>20</v>
      </c>
      <c r="E29" s="38"/>
      <c r="F29" s="38"/>
      <c r="G29" s="47">
        <f>SUMIF('05'!$A:$A,$B29,'05'!E:E)+SUMIF('07'!$A:$A,$B29,'07'!E:E)+SUMIF('08'!$A:$A,$B29,'08'!E:E)+SUMIF('09'!$A:$A,$B29,'09'!E:E)+SUMIF('10'!$A:$A,$B29,'10'!E:E)+SUMIF('12'!$A:$A,$B29,'12'!E:E)+SUMIF('13'!$A:$A,$B29,'13'!E:E)+SUMIF('15'!$A:$A,$B29,'15'!E:E)+SUMIF('17'!$A:$A,$B29,'17'!E:E)+SUMIF('20'!$A:$A,$B29,'20'!E:E)+SUMIF('30'!$A:$A,$B29,'30'!E:E)+SUMIF('35'!$A:$A,$B29,'35'!E:E)+SUMIF('40'!$A:$A,$B29,'40'!E:E)+SUMIF('45'!$A:$A,$B29,'45'!E:E)</f>
        <v>2804252.9699999997</v>
      </c>
      <c r="H29" s="47">
        <f>SUMIF('05'!$A:$A,$B29,'05'!F:F)+SUMIF('07'!$A:$A,$B29,'07'!F:F)+SUMIF('08'!$A:$A,$B29,'08'!F:F)+SUMIF('09'!$A:$A,$B29,'09'!F:F)+SUMIF('10'!$A:$A,$B29,'10'!F:F)+SUMIF('12'!$A:$A,$B29,'12'!F:F)+SUMIF('13'!$A:$A,$B29,'13'!F:F)+SUMIF('15'!$A:$A,$B29,'15'!F:F)+SUMIF('17'!$A:$A,$B29,'17'!F:F)+SUMIF('20'!$A:$A,$B29,'20'!F:F)+SUMIF('30'!$A:$A,$B29,'30'!F:F)+SUMIF('35'!$A:$A,$B29,'35'!F:F)+SUMIF('40'!$A:$A,$B29,'40'!F:F)+SUMIF('45'!$A:$A,$B29,'45'!F:F)</f>
        <v>1975800</v>
      </c>
      <c r="I29" s="47">
        <f>SUMIF('05'!$A:$A,$B29,'05'!G:G)+SUMIF('07'!$A:$A,$B29,'07'!G:G)+SUMIF('08'!$A:$A,$B29,'08'!G:G)+SUMIF('09'!$A:$A,$B29,'09'!G:G)+SUMIF('10'!$A:$A,$B29,'10'!G:G)+SUMIF('12'!$A:$A,$B29,'12'!G:G)+SUMIF('13'!$A:$A,$B29,'13'!G:G)+SUMIF('15'!$A:$A,$B29,'15'!G:G)+SUMIF('17'!$A:$A,$B29,'17'!G:G)+SUMIF('20'!$A:$A,$B29,'20'!G:G)+SUMIF('30'!$A:$A,$B29,'30'!G:G)+SUMIF('35'!$A:$A,$B29,'35'!G:G)+SUMIF('40'!$A:$A,$B29,'40'!G:G)+SUMIF('45'!$A:$A,$B29,'45'!G:G)</f>
        <v>2288600</v>
      </c>
      <c r="J29" s="47">
        <f>SUMIF('05'!$A:$A,$B29,'05'!H:H)+SUMIF('07'!$A:$A,$B29,'07'!H:H)+SUMIF('08'!$A:$A,$B29,'08'!H:H)+SUMIF('09'!$A:$A,$B29,'09'!H:H)+SUMIF('10'!$A:$A,$B29,'10'!H:H)+SUMIF('12'!$A:$A,$B29,'12'!H:H)+SUMIF('13'!$A:$A,$B29,'13'!H:H)+SUMIF('15'!$A:$A,$B29,'15'!H:H)+SUMIF('17'!$A:$A,$B29,'17'!H:H)+SUMIF('20'!$A:$A,$B29,'20'!H:H)+SUMIF('30'!$A:$A,$B29,'30'!H:H)+SUMIF('35'!$A:$A,$B29,'35'!H:H)+SUMIF('40'!$A:$A,$B29,'40'!H:H)+SUMIF('45'!$A:$A,$B29,'45'!H:H)</f>
        <v>4075600</v>
      </c>
      <c r="K29" s="47">
        <f>SUMIF('05'!$A:$A,$B29,'05'!I:I)+SUMIF('07'!$A:$A,$B29,'07'!I:I)+SUMIF('08'!$A:$A,$B29,'08'!I:I)+SUMIF('09'!$A:$A,$B29,'09'!I:I)+SUMIF('10'!$A:$A,$B29,'10'!I:I)+SUMIF('12'!$A:$A,$B29,'12'!I:I)+SUMIF('13'!$A:$A,$B29,'13'!I:I)+SUMIF('15'!$A:$A,$B29,'15'!I:I)+SUMIF('17'!$A:$A,$B29,'17'!I:I)+SUMIF('20'!$A:$A,$B29,'20'!I:I)+SUMIF('30'!$A:$A,$B29,'30'!I:I)+SUMIF('35'!$A:$A,$B29,'35'!I:I)+SUMIF('40'!$A:$A,$B29,'40'!I:I)+SUMIF('45'!$A:$A,$B29,'45'!I:I)</f>
        <v>4139600</v>
      </c>
      <c r="L29" s="47">
        <f>SUMIF('05'!$A:$A,$B29,'05'!J:J)+SUMIF('07'!$A:$A,$B29,'07'!J:J)+SUMIF('08'!$A:$A,$B29,'08'!J:J)+SUMIF('09'!$A:$A,$B29,'09'!J:J)+SUMIF('10'!$A:$A,$B29,'10'!J:J)+SUMIF('12'!$A:$A,$B29,'12'!J:J)+SUMIF('13'!$A:$A,$B29,'13'!J:J)+SUMIF('15'!$A:$A,$B29,'15'!J:J)+SUMIF('17'!$A:$A,$B29,'17'!J:J)+SUMIF('20'!$A:$A,$B29,'20'!J:J)+SUMIF('30'!$A:$A,$B29,'30'!J:J)+SUMIF('35'!$A:$A,$B29,'35'!J:J)+SUMIF('40'!$A:$A,$B29,'40'!J:J)+SUMIF('45'!$A:$A,$B29,'45'!J:J)</f>
        <v>4159000</v>
      </c>
    </row>
    <row r="30" spans="1:12" x14ac:dyDescent="0.2">
      <c r="A30" s="36"/>
      <c r="B30" s="37">
        <v>125</v>
      </c>
      <c r="C30" s="37"/>
      <c r="D30" s="46" t="s">
        <v>21</v>
      </c>
      <c r="E30" s="38"/>
      <c r="F30" s="38"/>
      <c r="G30" s="47">
        <f>SUMIF('05'!$A:$A,$B30,'05'!E:E)+SUMIF('07'!$A:$A,$B30,'07'!E:E)+SUMIF('08'!$A:$A,$B30,'08'!E:E)+SUMIF('09'!$A:$A,$B30,'09'!E:E)+SUMIF('10'!$A:$A,$B30,'10'!E:E)+SUMIF('12'!$A:$A,$B30,'12'!E:E)+SUMIF('13'!$A:$A,$B30,'13'!E:E)+SUMIF('15'!$A:$A,$B30,'15'!E:E)+SUMIF('17'!$A:$A,$B30,'17'!E:E)+SUMIF('20'!$A:$A,$B30,'20'!E:E)+SUMIF('30'!$A:$A,$B30,'30'!E:E)+SUMIF('35'!$A:$A,$B30,'35'!E:E)+SUMIF('40'!$A:$A,$B30,'40'!E:E)+SUMIF('45'!$A:$A,$B30,'45'!E:E)</f>
        <v>16399993.99</v>
      </c>
      <c r="H30" s="47">
        <f>SUMIF('05'!$A:$A,$B30,'05'!F:F)+SUMIF('07'!$A:$A,$B30,'07'!F:F)+SUMIF('08'!$A:$A,$B30,'08'!F:F)+SUMIF('09'!$A:$A,$B30,'09'!F:F)+SUMIF('10'!$A:$A,$B30,'10'!F:F)+SUMIF('12'!$A:$A,$B30,'12'!F:F)+SUMIF('13'!$A:$A,$B30,'13'!F:F)+SUMIF('15'!$A:$A,$B30,'15'!F:F)+SUMIF('17'!$A:$A,$B30,'17'!F:F)+SUMIF('20'!$A:$A,$B30,'20'!F:F)+SUMIF('30'!$A:$A,$B30,'30'!F:F)+SUMIF('35'!$A:$A,$B30,'35'!F:F)+SUMIF('40'!$A:$A,$B30,'40'!F:F)+SUMIF('45'!$A:$A,$B30,'45'!F:F)</f>
        <v>16665000</v>
      </c>
      <c r="I30" s="47">
        <f>SUMIF('05'!$A:$A,$B30,'05'!G:G)+SUMIF('07'!$A:$A,$B30,'07'!G:G)+SUMIF('08'!$A:$A,$B30,'08'!G:G)+SUMIF('09'!$A:$A,$B30,'09'!G:G)+SUMIF('10'!$A:$A,$B30,'10'!G:G)+SUMIF('12'!$A:$A,$B30,'12'!G:G)+SUMIF('13'!$A:$A,$B30,'13'!G:G)+SUMIF('15'!$A:$A,$B30,'15'!G:G)+SUMIF('17'!$A:$A,$B30,'17'!G:G)+SUMIF('20'!$A:$A,$B30,'20'!G:G)+SUMIF('30'!$A:$A,$B30,'30'!G:G)+SUMIF('35'!$A:$A,$B30,'35'!G:G)+SUMIF('40'!$A:$A,$B30,'40'!G:G)+SUMIF('45'!$A:$A,$B30,'45'!G:G)</f>
        <v>18630000</v>
      </c>
      <c r="J30" s="47">
        <f>SUMIF('05'!$A:$A,$B30,'05'!H:H)+SUMIF('07'!$A:$A,$B30,'07'!H:H)+SUMIF('08'!$A:$A,$B30,'08'!H:H)+SUMIF('09'!$A:$A,$B30,'09'!H:H)+SUMIF('10'!$A:$A,$B30,'10'!H:H)+SUMIF('12'!$A:$A,$B30,'12'!H:H)+SUMIF('13'!$A:$A,$B30,'13'!H:H)+SUMIF('15'!$A:$A,$B30,'15'!H:H)+SUMIF('17'!$A:$A,$B30,'17'!H:H)+SUMIF('20'!$A:$A,$B30,'20'!H:H)+SUMIF('30'!$A:$A,$B30,'30'!H:H)+SUMIF('35'!$A:$A,$B30,'35'!H:H)+SUMIF('40'!$A:$A,$B30,'40'!H:H)+SUMIF('45'!$A:$A,$B30,'45'!H:H)</f>
        <v>18436300</v>
      </c>
      <c r="K30" s="47">
        <f>SUMIF('05'!$A:$A,$B30,'05'!I:I)+SUMIF('07'!$A:$A,$B30,'07'!I:I)+SUMIF('08'!$A:$A,$B30,'08'!I:I)+SUMIF('09'!$A:$A,$B30,'09'!I:I)+SUMIF('10'!$A:$A,$B30,'10'!I:I)+SUMIF('12'!$A:$A,$B30,'12'!I:I)+SUMIF('13'!$A:$A,$B30,'13'!I:I)+SUMIF('15'!$A:$A,$B30,'15'!I:I)+SUMIF('17'!$A:$A,$B30,'17'!I:I)+SUMIF('20'!$A:$A,$B30,'20'!I:I)+SUMIF('30'!$A:$A,$B30,'30'!I:I)+SUMIF('35'!$A:$A,$B30,'35'!I:I)+SUMIF('40'!$A:$A,$B30,'40'!I:I)+SUMIF('45'!$A:$A,$B30,'45'!I:I)</f>
        <v>18696500</v>
      </c>
      <c r="L30" s="47">
        <f>SUMIF('05'!$A:$A,$B30,'05'!J:J)+SUMIF('07'!$A:$A,$B30,'07'!J:J)+SUMIF('08'!$A:$A,$B30,'08'!J:J)+SUMIF('09'!$A:$A,$B30,'09'!J:J)+SUMIF('10'!$A:$A,$B30,'10'!J:J)+SUMIF('12'!$A:$A,$B30,'12'!J:J)+SUMIF('13'!$A:$A,$B30,'13'!J:J)+SUMIF('15'!$A:$A,$B30,'15'!J:J)+SUMIF('17'!$A:$A,$B30,'17'!J:J)+SUMIF('20'!$A:$A,$B30,'20'!J:J)+SUMIF('30'!$A:$A,$B30,'30'!J:J)+SUMIF('35'!$A:$A,$B30,'35'!J:J)+SUMIF('40'!$A:$A,$B30,'40'!J:J)+SUMIF('45'!$A:$A,$B30,'45'!J:J)</f>
        <v>18780500</v>
      </c>
    </row>
    <row r="31" spans="1:12" x14ac:dyDescent="0.2">
      <c r="A31" s="36"/>
      <c r="B31" s="37">
        <v>129</v>
      </c>
      <c r="C31" s="37"/>
      <c r="D31" s="46" t="s">
        <v>22</v>
      </c>
      <c r="E31" s="38"/>
      <c r="F31" s="38"/>
      <c r="G31" s="47">
        <f>SUMIF('05'!$A:$A,$B31,'05'!E:E)+SUMIF('07'!$A:$A,$B31,'07'!E:E)+SUMIF('08'!$A:$A,$B31,'08'!E:E)+SUMIF('09'!$A:$A,$B31,'09'!E:E)+SUMIF('10'!$A:$A,$B31,'10'!E:E)+SUMIF('12'!$A:$A,$B31,'12'!E:E)+SUMIF('13'!$A:$A,$B31,'13'!E:E)+SUMIF('15'!$A:$A,$B31,'15'!E:E)+SUMIF('17'!$A:$A,$B31,'17'!E:E)+SUMIF('20'!$A:$A,$B31,'20'!E:E)+SUMIF('30'!$A:$A,$B31,'30'!E:E)+SUMIF('35'!$A:$A,$B31,'35'!E:E)+SUMIF('40'!$A:$A,$B31,'40'!E:E)+SUMIF('45'!$A:$A,$B31,'45'!E:E)</f>
        <v>0</v>
      </c>
      <c r="H31" s="47">
        <f>SUMIF('05'!$A:$A,$B31,'05'!F:F)+SUMIF('07'!$A:$A,$B31,'07'!F:F)+SUMIF('08'!$A:$A,$B31,'08'!F:F)+SUMIF('09'!$A:$A,$B31,'09'!F:F)+SUMIF('10'!$A:$A,$B31,'10'!F:F)+SUMIF('12'!$A:$A,$B31,'12'!F:F)+SUMIF('13'!$A:$A,$B31,'13'!F:F)+SUMIF('15'!$A:$A,$B31,'15'!F:F)+SUMIF('17'!$A:$A,$B31,'17'!F:F)+SUMIF('20'!$A:$A,$B31,'20'!F:F)+SUMIF('30'!$A:$A,$B31,'30'!F:F)+SUMIF('35'!$A:$A,$B31,'35'!F:F)+SUMIF('40'!$A:$A,$B31,'40'!F:F)+SUMIF('45'!$A:$A,$B31,'45'!F:F)</f>
        <v>3000000</v>
      </c>
      <c r="I31" s="47">
        <f>SUMIF('05'!$A:$A,$B31,'05'!G:G)+SUMIF('07'!$A:$A,$B31,'07'!G:G)+SUMIF('08'!$A:$A,$B31,'08'!G:G)+SUMIF('09'!$A:$A,$B31,'09'!G:G)+SUMIF('10'!$A:$A,$B31,'10'!G:G)+SUMIF('12'!$A:$A,$B31,'12'!G:G)+SUMIF('13'!$A:$A,$B31,'13'!G:G)+SUMIF('15'!$A:$A,$B31,'15'!G:G)+SUMIF('17'!$A:$A,$B31,'17'!G:G)+SUMIF('20'!$A:$A,$B31,'20'!G:G)+SUMIF('30'!$A:$A,$B31,'30'!G:G)+SUMIF('35'!$A:$A,$B31,'35'!G:G)+SUMIF('40'!$A:$A,$B31,'40'!G:G)+SUMIF('45'!$A:$A,$B31,'45'!G:G)</f>
        <v>900000</v>
      </c>
      <c r="J31" s="47">
        <f>SUMIF('05'!$A:$A,$B31,'05'!H:H)+SUMIF('07'!$A:$A,$B31,'07'!H:H)+SUMIF('08'!$A:$A,$B31,'08'!H:H)+SUMIF('09'!$A:$A,$B31,'09'!H:H)+SUMIF('10'!$A:$A,$B31,'10'!H:H)+SUMIF('12'!$A:$A,$B31,'12'!H:H)+SUMIF('13'!$A:$A,$B31,'13'!H:H)+SUMIF('15'!$A:$A,$B31,'15'!H:H)+SUMIF('17'!$A:$A,$B31,'17'!H:H)+SUMIF('20'!$A:$A,$B31,'20'!H:H)+SUMIF('30'!$A:$A,$B31,'30'!H:H)+SUMIF('35'!$A:$A,$B31,'35'!H:H)+SUMIF('40'!$A:$A,$B31,'40'!H:H)+SUMIF('45'!$A:$A,$B31,'45'!H:H)</f>
        <v>970000</v>
      </c>
      <c r="K31" s="47">
        <f>SUMIF('05'!$A:$A,$B31,'05'!I:I)+SUMIF('07'!$A:$A,$B31,'07'!I:I)+SUMIF('08'!$A:$A,$B31,'08'!I:I)+SUMIF('09'!$A:$A,$B31,'09'!I:I)+SUMIF('10'!$A:$A,$B31,'10'!I:I)+SUMIF('12'!$A:$A,$B31,'12'!I:I)+SUMIF('13'!$A:$A,$B31,'13'!I:I)+SUMIF('15'!$A:$A,$B31,'15'!I:I)+SUMIF('17'!$A:$A,$B31,'17'!I:I)+SUMIF('20'!$A:$A,$B31,'20'!I:I)+SUMIF('30'!$A:$A,$B31,'30'!I:I)+SUMIF('35'!$A:$A,$B31,'35'!I:I)+SUMIF('40'!$A:$A,$B31,'40'!I:I)+SUMIF('45'!$A:$A,$B31,'45'!I:I)</f>
        <v>970000</v>
      </c>
      <c r="L31" s="47">
        <f>SUMIF('05'!$A:$A,$B31,'05'!J:J)+SUMIF('07'!$A:$A,$B31,'07'!J:J)+SUMIF('08'!$A:$A,$B31,'08'!J:J)+SUMIF('09'!$A:$A,$B31,'09'!J:J)+SUMIF('10'!$A:$A,$B31,'10'!J:J)+SUMIF('12'!$A:$A,$B31,'12'!J:J)+SUMIF('13'!$A:$A,$B31,'13'!J:J)+SUMIF('15'!$A:$A,$B31,'15'!J:J)+SUMIF('17'!$A:$A,$B31,'17'!J:J)+SUMIF('20'!$A:$A,$B31,'20'!J:J)+SUMIF('30'!$A:$A,$B31,'30'!J:J)+SUMIF('35'!$A:$A,$B31,'35'!J:J)+SUMIF('40'!$A:$A,$B31,'40'!J:J)+SUMIF('45'!$A:$A,$B31,'45'!J:J)</f>
        <v>970000</v>
      </c>
    </row>
    <row r="32" spans="1:12" x14ac:dyDescent="0.2">
      <c r="A32" s="36"/>
      <c r="B32" s="37">
        <v>130</v>
      </c>
      <c r="C32" s="37"/>
      <c r="D32" s="46" t="s">
        <v>23</v>
      </c>
      <c r="E32" s="38"/>
      <c r="F32" s="38"/>
      <c r="G32" s="47">
        <f>SUMIF('05'!$A:$A,$B32,'05'!E:E)+SUMIF('07'!$A:$A,$B32,'07'!E:E)+SUMIF('08'!$A:$A,$B32,'08'!E:E)+SUMIF('09'!$A:$A,$B32,'09'!E:E)+SUMIF('10'!$A:$A,$B32,'10'!E:E)+SUMIF('12'!$A:$A,$B32,'12'!E:E)+SUMIF('13'!$A:$A,$B32,'13'!E:E)+SUMIF('15'!$A:$A,$B32,'15'!E:E)+SUMIF('17'!$A:$A,$B32,'17'!E:E)+SUMIF('20'!$A:$A,$B32,'20'!E:E)+SUMIF('30'!$A:$A,$B32,'30'!E:E)+SUMIF('35'!$A:$A,$B32,'35'!E:E)+SUMIF('40'!$A:$A,$B32,'40'!E:E)+SUMIF('45'!$A:$A,$B32,'45'!E:E)</f>
        <v>1916575.62</v>
      </c>
      <c r="H32" s="47">
        <f>SUMIF('05'!$A:$A,$B32,'05'!F:F)+SUMIF('07'!$A:$A,$B32,'07'!F:F)+SUMIF('08'!$A:$A,$B32,'08'!F:F)+SUMIF('09'!$A:$A,$B32,'09'!F:F)+SUMIF('10'!$A:$A,$B32,'10'!F:F)+SUMIF('12'!$A:$A,$B32,'12'!F:F)+SUMIF('13'!$A:$A,$B32,'13'!F:F)+SUMIF('15'!$A:$A,$B32,'15'!F:F)+SUMIF('17'!$A:$A,$B32,'17'!F:F)+SUMIF('20'!$A:$A,$B32,'20'!F:F)+SUMIF('30'!$A:$A,$B32,'30'!F:F)+SUMIF('35'!$A:$A,$B32,'35'!F:F)+SUMIF('40'!$A:$A,$B32,'40'!F:F)+SUMIF('45'!$A:$A,$B32,'45'!F:F)</f>
        <v>1591400</v>
      </c>
      <c r="I32" s="47">
        <f>SUMIF('05'!$A:$A,$B32,'05'!G:G)+SUMIF('07'!$A:$A,$B32,'07'!G:G)+SUMIF('08'!$A:$A,$B32,'08'!G:G)+SUMIF('09'!$A:$A,$B32,'09'!G:G)+SUMIF('10'!$A:$A,$B32,'10'!G:G)+SUMIF('12'!$A:$A,$B32,'12'!G:G)+SUMIF('13'!$A:$A,$B32,'13'!G:G)+SUMIF('15'!$A:$A,$B32,'15'!G:G)+SUMIF('17'!$A:$A,$B32,'17'!G:G)+SUMIF('20'!$A:$A,$B32,'20'!G:G)+SUMIF('30'!$A:$A,$B32,'30'!G:G)+SUMIF('35'!$A:$A,$B32,'35'!G:G)+SUMIF('40'!$A:$A,$B32,'40'!G:G)+SUMIF('45'!$A:$A,$B32,'45'!G:G)</f>
        <v>2045100</v>
      </c>
      <c r="J32" s="47">
        <f>SUMIF('05'!$A:$A,$B32,'05'!H:H)+SUMIF('07'!$A:$A,$B32,'07'!H:H)+SUMIF('08'!$A:$A,$B32,'08'!H:H)+SUMIF('09'!$A:$A,$B32,'09'!H:H)+SUMIF('10'!$A:$A,$B32,'10'!H:H)+SUMIF('12'!$A:$A,$B32,'12'!H:H)+SUMIF('13'!$A:$A,$B32,'13'!H:H)+SUMIF('15'!$A:$A,$B32,'15'!H:H)+SUMIF('17'!$A:$A,$B32,'17'!H:H)+SUMIF('20'!$A:$A,$B32,'20'!H:H)+SUMIF('30'!$A:$A,$B32,'30'!H:H)+SUMIF('35'!$A:$A,$B32,'35'!H:H)+SUMIF('40'!$A:$A,$B32,'40'!H:H)+SUMIF('45'!$A:$A,$B32,'45'!H:H)</f>
        <v>1838400</v>
      </c>
      <c r="K32" s="47">
        <f>SUMIF('05'!$A:$A,$B32,'05'!I:I)+SUMIF('07'!$A:$A,$B32,'07'!I:I)+SUMIF('08'!$A:$A,$B32,'08'!I:I)+SUMIF('09'!$A:$A,$B32,'09'!I:I)+SUMIF('10'!$A:$A,$B32,'10'!I:I)+SUMIF('12'!$A:$A,$B32,'12'!I:I)+SUMIF('13'!$A:$A,$B32,'13'!I:I)+SUMIF('15'!$A:$A,$B32,'15'!I:I)+SUMIF('17'!$A:$A,$B32,'17'!I:I)+SUMIF('20'!$A:$A,$B32,'20'!I:I)+SUMIF('30'!$A:$A,$B32,'30'!I:I)+SUMIF('35'!$A:$A,$B32,'35'!I:I)+SUMIF('40'!$A:$A,$B32,'40'!I:I)+SUMIF('45'!$A:$A,$B32,'45'!I:I)</f>
        <v>1863400</v>
      </c>
      <c r="L32" s="47">
        <f>SUMIF('05'!$A:$A,$B32,'05'!J:J)+SUMIF('07'!$A:$A,$B32,'07'!J:J)+SUMIF('08'!$A:$A,$B32,'08'!J:J)+SUMIF('09'!$A:$A,$B32,'09'!J:J)+SUMIF('10'!$A:$A,$B32,'10'!J:J)+SUMIF('12'!$A:$A,$B32,'12'!J:J)+SUMIF('13'!$A:$A,$B32,'13'!J:J)+SUMIF('15'!$A:$A,$B32,'15'!J:J)+SUMIF('17'!$A:$A,$B32,'17'!J:J)+SUMIF('20'!$A:$A,$B32,'20'!J:J)+SUMIF('30'!$A:$A,$B32,'30'!J:J)+SUMIF('35'!$A:$A,$B32,'35'!J:J)+SUMIF('40'!$A:$A,$B32,'40'!J:J)+SUMIF('45'!$A:$A,$B32,'45'!J:J)</f>
        <v>1868800</v>
      </c>
    </row>
    <row r="33" spans="1:12" x14ac:dyDescent="0.2">
      <c r="A33" s="36"/>
      <c r="B33" s="37">
        <v>135</v>
      </c>
      <c r="C33" s="37"/>
      <c r="D33" s="46" t="s">
        <v>24</v>
      </c>
      <c r="E33" s="38"/>
      <c r="F33" s="38"/>
      <c r="G33" s="47">
        <f>SUMIF('05'!$A:$A,$B33,'05'!E:E)+SUMIF('07'!$A:$A,$B33,'07'!E:E)+SUMIF('08'!$A:$A,$B33,'08'!E:E)+SUMIF('09'!$A:$A,$B33,'09'!E:E)+SUMIF('10'!$A:$A,$B33,'10'!E:E)+SUMIF('12'!$A:$A,$B33,'12'!E:E)+SUMIF('13'!$A:$A,$B33,'13'!E:E)+SUMIF('15'!$A:$A,$B33,'15'!E:E)+SUMIF('17'!$A:$A,$B33,'17'!E:E)+SUMIF('20'!$A:$A,$B33,'20'!E:E)+SUMIF('30'!$A:$A,$B33,'30'!E:E)+SUMIF('35'!$A:$A,$B33,'35'!E:E)+SUMIF('40'!$A:$A,$B33,'40'!E:E)+SUMIF('45'!$A:$A,$B33,'45'!E:E)</f>
        <v>601454.89</v>
      </c>
      <c r="H33" s="47">
        <f>SUMIF('05'!$A:$A,$B33,'05'!F:F)+SUMIF('07'!$A:$A,$B33,'07'!F:F)+SUMIF('08'!$A:$A,$B33,'08'!F:F)+SUMIF('09'!$A:$A,$B33,'09'!F:F)+SUMIF('10'!$A:$A,$B33,'10'!F:F)+SUMIF('12'!$A:$A,$B33,'12'!F:F)+SUMIF('13'!$A:$A,$B33,'13'!F:F)+SUMIF('15'!$A:$A,$B33,'15'!F:F)+SUMIF('17'!$A:$A,$B33,'17'!F:F)+SUMIF('20'!$A:$A,$B33,'20'!F:F)+SUMIF('30'!$A:$A,$B33,'30'!F:F)+SUMIF('35'!$A:$A,$B33,'35'!F:F)+SUMIF('40'!$A:$A,$B33,'40'!F:F)+SUMIF('45'!$A:$A,$B33,'45'!F:F)</f>
        <v>621000</v>
      </c>
      <c r="I33" s="47">
        <f>SUMIF('05'!$A:$A,$B33,'05'!G:G)+SUMIF('07'!$A:$A,$B33,'07'!G:G)+SUMIF('08'!$A:$A,$B33,'08'!G:G)+SUMIF('09'!$A:$A,$B33,'09'!G:G)+SUMIF('10'!$A:$A,$B33,'10'!G:G)+SUMIF('12'!$A:$A,$B33,'12'!G:G)+SUMIF('13'!$A:$A,$B33,'13'!G:G)+SUMIF('15'!$A:$A,$B33,'15'!G:G)+SUMIF('17'!$A:$A,$B33,'17'!G:G)+SUMIF('20'!$A:$A,$B33,'20'!G:G)+SUMIF('30'!$A:$A,$B33,'30'!G:G)+SUMIF('35'!$A:$A,$B33,'35'!G:G)+SUMIF('40'!$A:$A,$B33,'40'!G:G)+SUMIF('45'!$A:$A,$B33,'45'!G:G)</f>
        <v>621000</v>
      </c>
      <c r="J33" s="47">
        <f>SUMIF('05'!$A:$A,$B33,'05'!H:H)+SUMIF('07'!$A:$A,$B33,'07'!H:H)+SUMIF('08'!$A:$A,$B33,'08'!H:H)+SUMIF('09'!$A:$A,$B33,'09'!H:H)+SUMIF('10'!$A:$A,$B33,'10'!H:H)+SUMIF('12'!$A:$A,$B33,'12'!H:H)+SUMIF('13'!$A:$A,$B33,'13'!H:H)+SUMIF('15'!$A:$A,$B33,'15'!H:H)+SUMIF('17'!$A:$A,$B33,'17'!H:H)+SUMIF('20'!$A:$A,$B33,'20'!H:H)+SUMIF('30'!$A:$A,$B33,'30'!H:H)+SUMIF('35'!$A:$A,$B33,'35'!H:H)+SUMIF('40'!$A:$A,$B33,'40'!H:H)+SUMIF('45'!$A:$A,$B33,'45'!H:H)</f>
        <v>689500</v>
      </c>
      <c r="K33" s="47">
        <f>SUMIF('05'!$A:$A,$B33,'05'!I:I)+SUMIF('07'!$A:$A,$B33,'07'!I:I)+SUMIF('08'!$A:$A,$B33,'08'!I:I)+SUMIF('09'!$A:$A,$B33,'09'!I:I)+SUMIF('10'!$A:$A,$B33,'10'!I:I)+SUMIF('12'!$A:$A,$B33,'12'!I:I)+SUMIF('13'!$A:$A,$B33,'13'!I:I)+SUMIF('15'!$A:$A,$B33,'15'!I:I)+SUMIF('17'!$A:$A,$B33,'17'!I:I)+SUMIF('20'!$A:$A,$B33,'20'!I:I)+SUMIF('30'!$A:$A,$B33,'30'!I:I)+SUMIF('35'!$A:$A,$B33,'35'!I:I)+SUMIF('40'!$A:$A,$B33,'40'!I:I)+SUMIF('45'!$A:$A,$B33,'45'!I:I)</f>
        <v>709500</v>
      </c>
      <c r="L33" s="47">
        <f>SUMIF('05'!$A:$A,$B33,'05'!J:J)+SUMIF('07'!$A:$A,$B33,'07'!J:J)+SUMIF('08'!$A:$A,$B33,'08'!J:J)+SUMIF('09'!$A:$A,$B33,'09'!J:J)+SUMIF('10'!$A:$A,$B33,'10'!J:J)+SUMIF('12'!$A:$A,$B33,'12'!J:J)+SUMIF('13'!$A:$A,$B33,'13'!J:J)+SUMIF('15'!$A:$A,$B33,'15'!J:J)+SUMIF('17'!$A:$A,$B33,'17'!J:J)+SUMIF('20'!$A:$A,$B33,'20'!J:J)+SUMIF('30'!$A:$A,$B33,'30'!J:J)+SUMIF('35'!$A:$A,$B33,'35'!J:J)+SUMIF('40'!$A:$A,$B33,'40'!J:J)+SUMIF('45'!$A:$A,$B33,'45'!J:J)</f>
        <v>719500</v>
      </c>
    </row>
    <row r="34" spans="1:12" ht="12.75" hidden="1" customHeight="1" x14ac:dyDescent="0.2">
      <c r="A34" s="36"/>
      <c r="B34" s="37">
        <v>140</v>
      </c>
      <c r="C34" s="37"/>
      <c r="D34" s="46" t="s">
        <v>25</v>
      </c>
      <c r="E34" s="38"/>
      <c r="F34" s="38"/>
      <c r="G34" s="47">
        <f>SUMIF('05'!$A:$A,$B34,'05'!E:E)+SUMIF('07'!$A:$A,$B34,'07'!E:E)+SUMIF('08'!$A:$A,$B34,'08'!E:E)+SUMIF('09'!$A:$A,$B34,'09'!E:E)+SUMIF('10'!$A:$A,$B34,'10'!E:E)+SUMIF('12'!$A:$A,$B34,'12'!E:E)+SUMIF('13'!$A:$A,$B34,'13'!E:E)+SUMIF('15'!$A:$A,$B34,'15'!E:E)+SUMIF('17'!$A:$A,$B34,'17'!E:E)+SUMIF('20'!$A:$A,$B34,'20'!E:E)+SUMIF('30'!$A:$A,$B34,'30'!E:E)+SUMIF('35'!$A:$A,$B34,'35'!E:E)+SUMIF('40'!$A:$A,$B34,'40'!E:E)+SUMIF('45'!$A:$A,$B34,'45'!E:E)</f>
        <v>33950</v>
      </c>
      <c r="H34" s="47">
        <f>SUMIF('05'!$A:$A,$B34,'05'!F:F)+SUMIF('07'!$A:$A,$B34,'07'!F:F)+SUMIF('08'!$A:$A,$B34,'08'!F:F)+SUMIF('09'!$A:$A,$B34,'09'!F:F)+SUMIF('10'!$A:$A,$B34,'10'!F:F)+SUMIF('12'!$A:$A,$B34,'12'!F:F)+SUMIF('13'!$A:$A,$B34,'13'!F:F)+SUMIF('15'!$A:$A,$B34,'15'!F:F)+SUMIF('17'!$A:$A,$B34,'17'!F:F)+SUMIF('20'!$A:$A,$B34,'20'!F:F)+SUMIF('30'!$A:$A,$B34,'30'!F:F)+SUMIF('35'!$A:$A,$B34,'35'!F:F)+SUMIF('40'!$A:$A,$B34,'40'!F:F)+SUMIF('45'!$A:$A,$B34,'45'!F:F)</f>
        <v>0</v>
      </c>
      <c r="I34" s="47">
        <f>SUMIF('05'!$A:$A,$B34,'05'!G:G)+SUMIF('07'!$A:$A,$B34,'07'!G:G)+SUMIF('08'!$A:$A,$B34,'08'!G:G)+SUMIF('09'!$A:$A,$B34,'09'!G:G)+SUMIF('10'!$A:$A,$B34,'10'!G:G)+SUMIF('12'!$A:$A,$B34,'12'!G:G)+SUMIF('13'!$A:$A,$B34,'13'!G:G)+SUMIF('15'!$A:$A,$B34,'15'!G:G)+SUMIF('17'!$A:$A,$B34,'17'!G:G)+SUMIF('20'!$A:$A,$B34,'20'!G:G)+SUMIF('30'!$A:$A,$B34,'30'!G:G)+SUMIF('35'!$A:$A,$B34,'35'!G:G)+SUMIF('40'!$A:$A,$B34,'40'!G:G)+SUMIF('45'!$A:$A,$B34,'45'!G:G)</f>
        <v>0</v>
      </c>
      <c r="J34" s="47">
        <f>SUMIF('05'!$A:$A,$B34,'05'!H:H)+SUMIF('07'!$A:$A,$B34,'07'!H:H)+SUMIF('08'!$A:$A,$B34,'08'!H:H)+SUMIF('09'!$A:$A,$B34,'09'!H:H)+SUMIF('10'!$A:$A,$B34,'10'!H:H)+SUMIF('12'!$A:$A,$B34,'12'!H:H)+SUMIF('13'!$A:$A,$B34,'13'!H:H)+SUMIF('15'!$A:$A,$B34,'15'!H:H)+SUMIF('17'!$A:$A,$B34,'17'!H:H)+SUMIF('20'!$A:$A,$B34,'20'!H:H)+SUMIF('30'!$A:$A,$B34,'30'!H:H)+SUMIF('35'!$A:$A,$B34,'35'!H:H)+SUMIF('40'!$A:$A,$B34,'40'!H:H)+SUMIF('45'!$A:$A,$B34,'45'!H:H)</f>
        <v>0</v>
      </c>
      <c r="K34" s="47">
        <f>SUMIF('05'!$A:$A,$B34,'05'!I:I)+SUMIF('07'!$A:$A,$B34,'07'!I:I)+SUMIF('08'!$A:$A,$B34,'08'!I:I)+SUMIF('09'!$A:$A,$B34,'09'!I:I)+SUMIF('10'!$A:$A,$B34,'10'!I:I)+SUMIF('12'!$A:$A,$B34,'12'!I:I)+SUMIF('13'!$A:$A,$B34,'13'!I:I)+SUMIF('15'!$A:$A,$B34,'15'!I:I)+SUMIF('17'!$A:$A,$B34,'17'!I:I)+SUMIF('20'!$A:$A,$B34,'20'!I:I)+SUMIF('30'!$A:$A,$B34,'30'!I:I)+SUMIF('35'!$A:$A,$B34,'35'!I:I)+SUMIF('40'!$A:$A,$B34,'40'!I:I)+SUMIF('45'!$A:$A,$B34,'45'!I:I)</f>
        <v>0</v>
      </c>
      <c r="L34" s="47">
        <f>SUMIF('05'!$A:$A,$B34,'05'!J:J)+SUMIF('07'!$A:$A,$B34,'07'!J:J)+SUMIF('08'!$A:$A,$B34,'08'!J:J)+SUMIF('09'!$A:$A,$B34,'09'!J:J)+SUMIF('10'!$A:$A,$B34,'10'!J:J)+SUMIF('12'!$A:$A,$B34,'12'!J:J)+SUMIF('13'!$A:$A,$B34,'13'!J:J)+SUMIF('15'!$A:$A,$B34,'15'!J:J)+SUMIF('17'!$A:$A,$B34,'17'!J:J)+SUMIF('20'!$A:$A,$B34,'20'!J:J)+SUMIF('30'!$A:$A,$B34,'30'!J:J)+SUMIF('35'!$A:$A,$B34,'35'!J:J)+SUMIF('40'!$A:$A,$B34,'40'!J:J)+SUMIF('45'!$A:$A,$B34,'45'!J:J)</f>
        <v>0</v>
      </c>
    </row>
    <row r="35" spans="1:12" x14ac:dyDescent="0.2">
      <c r="A35" s="36"/>
      <c r="B35" s="37">
        <v>145</v>
      </c>
      <c r="C35" s="37"/>
      <c r="D35" s="46" t="s">
        <v>26</v>
      </c>
      <c r="E35" s="38"/>
      <c r="F35" s="38"/>
      <c r="G35" s="47">
        <f>SUMIF('05'!$A:$A,$B35,'05'!E:E)+SUMIF('07'!$A:$A,$B35,'07'!E:E)+SUMIF('08'!$A:$A,$B35,'08'!E:E)+SUMIF('09'!$A:$A,$B35,'09'!E:E)+SUMIF('10'!$A:$A,$B35,'10'!E:E)+SUMIF('12'!$A:$A,$B35,'12'!E:E)+SUMIF('13'!$A:$A,$B35,'13'!E:E)+SUMIF('15'!$A:$A,$B35,'15'!E:E)+SUMIF('17'!$A:$A,$B35,'17'!E:E)+SUMIF('20'!$A:$A,$B35,'20'!E:E)+SUMIF('30'!$A:$A,$B35,'30'!E:E)+SUMIF('35'!$A:$A,$B35,'35'!E:E)+SUMIF('40'!$A:$A,$B35,'40'!E:E)+SUMIF('45'!$A:$A,$B35,'45'!E:E)</f>
        <v>424031.95</v>
      </c>
      <c r="H35" s="47">
        <f>SUMIF('05'!$A:$A,$B35,'05'!F:F)+SUMIF('07'!$A:$A,$B35,'07'!F:F)+SUMIF('08'!$A:$A,$B35,'08'!F:F)+SUMIF('09'!$A:$A,$B35,'09'!F:F)+SUMIF('10'!$A:$A,$B35,'10'!F:F)+SUMIF('12'!$A:$A,$B35,'12'!F:F)+SUMIF('13'!$A:$A,$B35,'13'!F:F)+SUMIF('15'!$A:$A,$B35,'15'!F:F)+SUMIF('17'!$A:$A,$B35,'17'!F:F)+SUMIF('20'!$A:$A,$B35,'20'!F:F)+SUMIF('30'!$A:$A,$B35,'30'!F:F)+SUMIF('35'!$A:$A,$B35,'35'!F:F)+SUMIF('40'!$A:$A,$B35,'40'!F:F)+SUMIF('45'!$A:$A,$B35,'45'!F:F)</f>
        <v>110000</v>
      </c>
      <c r="I35" s="47">
        <f>SUMIF('05'!$A:$A,$B35,'05'!G:G)+SUMIF('07'!$A:$A,$B35,'07'!G:G)+SUMIF('08'!$A:$A,$B35,'08'!G:G)+SUMIF('09'!$A:$A,$B35,'09'!G:G)+SUMIF('10'!$A:$A,$B35,'10'!G:G)+SUMIF('12'!$A:$A,$B35,'12'!G:G)+SUMIF('13'!$A:$A,$B35,'13'!G:G)+SUMIF('15'!$A:$A,$B35,'15'!G:G)+SUMIF('17'!$A:$A,$B35,'17'!G:G)+SUMIF('20'!$A:$A,$B35,'20'!G:G)+SUMIF('30'!$A:$A,$B35,'30'!G:G)+SUMIF('35'!$A:$A,$B35,'35'!G:G)+SUMIF('40'!$A:$A,$B35,'40'!G:G)+SUMIF('45'!$A:$A,$B35,'45'!G:G)</f>
        <v>110000</v>
      </c>
      <c r="J35" s="47">
        <f>SUMIF('05'!$A:$A,$B35,'05'!H:H)+SUMIF('07'!$A:$A,$B35,'07'!H:H)+SUMIF('08'!$A:$A,$B35,'08'!H:H)+SUMIF('09'!$A:$A,$B35,'09'!H:H)+SUMIF('10'!$A:$A,$B35,'10'!H:H)+SUMIF('12'!$A:$A,$B35,'12'!H:H)+SUMIF('13'!$A:$A,$B35,'13'!H:H)+SUMIF('15'!$A:$A,$B35,'15'!H:H)+SUMIF('17'!$A:$A,$B35,'17'!H:H)+SUMIF('20'!$A:$A,$B35,'20'!H:H)+SUMIF('30'!$A:$A,$B35,'30'!H:H)+SUMIF('35'!$A:$A,$B35,'35'!H:H)+SUMIF('40'!$A:$A,$B35,'40'!H:H)+SUMIF('45'!$A:$A,$B35,'45'!H:H)</f>
        <v>115000</v>
      </c>
      <c r="K35" s="47">
        <f>SUMIF('05'!$A:$A,$B35,'05'!I:I)+SUMIF('07'!$A:$A,$B35,'07'!I:I)+SUMIF('08'!$A:$A,$B35,'08'!I:I)+SUMIF('09'!$A:$A,$B35,'09'!I:I)+SUMIF('10'!$A:$A,$B35,'10'!I:I)+SUMIF('12'!$A:$A,$B35,'12'!I:I)+SUMIF('13'!$A:$A,$B35,'13'!I:I)+SUMIF('15'!$A:$A,$B35,'15'!I:I)+SUMIF('17'!$A:$A,$B35,'17'!I:I)+SUMIF('20'!$A:$A,$B35,'20'!I:I)+SUMIF('30'!$A:$A,$B35,'30'!I:I)+SUMIF('35'!$A:$A,$B35,'35'!I:I)+SUMIF('40'!$A:$A,$B35,'40'!I:I)+SUMIF('45'!$A:$A,$B35,'45'!I:I)</f>
        <v>115000</v>
      </c>
      <c r="L35" s="47">
        <f>SUMIF('05'!$A:$A,$B35,'05'!J:J)+SUMIF('07'!$A:$A,$B35,'07'!J:J)+SUMIF('08'!$A:$A,$B35,'08'!J:J)+SUMIF('09'!$A:$A,$B35,'09'!J:J)+SUMIF('10'!$A:$A,$B35,'10'!J:J)+SUMIF('12'!$A:$A,$B35,'12'!J:J)+SUMIF('13'!$A:$A,$B35,'13'!J:J)+SUMIF('15'!$A:$A,$B35,'15'!J:J)+SUMIF('17'!$A:$A,$B35,'17'!J:J)+SUMIF('20'!$A:$A,$B35,'20'!J:J)+SUMIF('30'!$A:$A,$B35,'30'!J:J)+SUMIF('35'!$A:$A,$B35,'35'!J:J)+SUMIF('40'!$A:$A,$B35,'40'!J:J)+SUMIF('45'!$A:$A,$B35,'45'!J:J)</f>
        <v>115000</v>
      </c>
    </row>
    <row r="36" spans="1:12" x14ac:dyDescent="0.2">
      <c r="A36" s="36"/>
      <c r="B36" s="37">
        <v>160</v>
      </c>
      <c r="C36" s="37"/>
      <c r="D36" s="46" t="s">
        <v>27</v>
      </c>
      <c r="E36" s="38"/>
      <c r="F36" s="38"/>
      <c r="G36" s="47">
        <f>SUMIF('05'!$A:$A,$B36,'05'!E:E)+SUMIF('07'!$A:$A,$B36,'07'!E:E)+SUMIF('08'!$A:$A,$B36,'08'!E:E)+SUMIF('09'!$A:$A,$B36,'09'!E:E)+SUMIF('10'!$A:$A,$B36,'10'!E:E)+SUMIF('12'!$A:$A,$B36,'12'!E:E)+SUMIF('13'!$A:$A,$B36,'13'!E:E)+SUMIF('15'!$A:$A,$B36,'15'!E:E)+SUMIF('17'!$A:$A,$B36,'17'!E:E)+SUMIF('20'!$A:$A,$B36,'20'!E:E)+SUMIF('30'!$A:$A,$B36,'30'!E:E)+SUMIF('35'!$A:$A,$B36,'35'!E:E)+SUMIF('40'!$A:$A,$B36,'40'!E:E)+SUMIF('45'!$A:$A,$B36,'45'!E:E)</f>
        <v>2708383.75</v>
      </c>
      <c r="H36" s="47">
        <f>SUMIF('05'!$A:$A,$B36,'05'!F:F)+SUMIF('07'!$A:$A,$B36,'07'!F:F)+SUMIF('08'!$A:$A,$B36,'08'!F:F)+SUMIF('09'!$A:$A,$B36,'09'!F:F)+SUMIF('10'!$A:$A,$B36,'10'!F:F)+SUMIF('12'!$A:$A,$B36,'12'!F:F)+SUMIF('13'!$A:$A,$B36,'13'!F:F)+SUMIF('15'!$A:$A,$B36,'15'!F:F)+SUMIF('17'!$A:$A,$B36,'17'!F:F)+SUMIF('20'!$A:$A,$B36,'20'!F:F)+SUMIF('30'!$A:$A,$B36,'30'!F:F)+SUMIF('35'!$A:$A,$B36,'35'!F:F)+SUMIF('40'!$A:$A,$B36,'40'!F:F)+SUMIF('45'!$A:$A,$B36,'45'!F:F)</f>
        <v>2564800</v>
      </c>
      <c r="I36" s="47">
        <f>SUMIF('05'!$A:$A,$B36,'05'!G:G)+SUMIF('07'!$A:$A,$B36,'07'!G:G)+SUMIF('08'!$A:$A,$B36,'08'!G:G)+SUMIF('09'!$A:$A,$B36,'09'!G:G)+SUMIF('10'!$A:$A,$B36,'10'!G:G)+SUMIF('12'!$A:$A,$B36,'12'!G:G)+SUMIF('13'!$A:$A,$B36,'13'!G:G)+SUMIF('15'!$A:$A,$B36,'15'!G:G)+SUMIF('17'!$A:$A,$B36,'17'!G:G)+SUMIF('20'!$A:$A,$B36,'20'!G:G)+SUMIF('30'!$A:$A,$B36,'30'!G:G)+SUMIF('35'!$A:$A,$B36,'35'!G:G)+SUMIF('40'!$A:$A,$B36,'40'!G:G)+SUMIF('45'!$A:$A,$B36,'45'!G:G)</f>
        <v>2241100</v>
      </c>
      <c r="J36" s="47">
        <f>SUMIF('05'!$A:$A,$B36,'05'!H:H)+SUMIF('07'!$A:$A,$B36,'07'!H:H)+SUMIF('08'!$A:$A,$B36,'08'!H:H)+SUMIF('09'!$A:$A,$B36,'09'!H:H)+SUMIF('10'!$A:$A,$B36,'10'!H:H)+SUMIF('12'!$A:$A,$B36,'12'!H:H)+SUMIF('13'!$A:$A,$B36,'13'!H:H)+SUMIF('15'!$A:$A,$B36,'15'!H:H)+SUMIF('17'!$A:$A,$B36,'17'!H:H)+SUMIF('20'!$A:$A,$B36,'20'!H:H)+SUMIF('30'!$A:$A,$B36,'30'!H:H)+SUMIF('35'!$A:$A,$B36,'35'!H:H)+SUMIF('40'!$A:$A,$B36,'40'!H:H)+SUMIF('45'!$A:$A,$B36,'45'!H:H)</f>
        <v>2572900</v>
      </c>
      <c r="K36" s="47">
        <f>SUMIF('05'!$A:$A,$B36,'05'!I:I)+SUMIF('07'!$A:$A,$B36,'07'!I:I)+SUMIF('08'!$A:$A,$B36,'08'!I:I)+SUMIF('09'!$A:$A,$B36,'09'!I:I)+SUMIF('10'!$A:$A,$B36,'10'!I:I)+SUMIF('12'!$A:$A,$B36,'12'!I:I)+SUMIF('13'!$A:$A,$B36,'13'!I:I)+SUMIF('15'!$A:$A,$B36,'15'!I:I)+SUMIF('17'!$A:$A,$B36,'17'!I:I)+SUMIF('20'!$A:$A,$B36,'20'!I:I)+SUMIF('30'!$A:$A,$B36,'30'!I:I)+SUMIF('35'!$A:$A,$B36,'35'!I:I)+SUMIF('40'!$A:$A,$B36,'40'!I:I)+SUMIF('45'!$A:$A,$B36,'45'!I:I)</f>
        <v>2621900</v>
      </c>
      <c r="L36" s="47">
        <f>SUMIF('05'!$A:$A,$B36,'05'!J:J)+SUMIF('07'!$A:$A,$B36,'07'!J:J)+SUMIF('08'!$A:$A,$B36,'08'!J:J)+SUMIF('09'!$A:$A,$B36,'09'!J:J)+SUMIF('10'!$A:$A,$B36,'10'!J:J)+SUMIF('12'!$A:$A,$B36,'12'!J:J)+SUMIF('13'!$A:$A,$B36,'13'!J:J)+SUMIF('15'!$A:$A,$B36,'15'!J:J)+SUMIF('17'!$A:$A,$B36,'17'!J:J)+SUMIF('20'!$A:$A,$B36,'20'!J:J)+SUMIF('30'!$A:$A,$B36,'30'!J:J)+SUMIF('35'!$A:$A,$B36,'35'!J:J)+SUMIF('40'!$A:$A,$B36,'40'!J:J)+SUMIF('45'!$A:$A,$B36,'45'!J:J)</f>
        <v>2621900</v>
      </c>
    </row>
    <row r="37" spans="1:12" x14ac:dyDescent="0.2">
      <c r="A37" s="36"/>
      <c r="B37" s="37"/>
      <c r="C37" s="37"/>
      <c r="D37" s="46"/>
      <c r="E37" s="48" t="s">
        <v>28</v>
      </c>
      <c r="F37" s="38"/>
      <c r="G37" s="49">
        <f>SUM(G26:G36)</f>
        <v>43594257.140000001</v>
      </c>
      <c r="H37" s="49">
        <f t="shared" ref="H37:L37" si="12">SUM(H26:H36)</f>
        <v>44453000</v>
      </c>
      <c r="I37" s="49">
        <f t="shared" si="12"/>
        <v>44653600</v>
      </c>
      <c r="J37" s="49">
        <f t="shared" si="12"/>
        <v>47688300</v>
      </c>
      <c r="K37" s="49">
        <f t="shared" si="12"/>
        <v>48361400</v>
      </c>
      <c r="L37" s="49">
        <f t="shared" si="12"/>
        <v>48641000</v>
      </c>
    </row>
    <row r="38" spans="1:12" x14ac:dyDescent="0.2">
      <c r="A38" s="36"/>
      <c r="B38" s="37">
        <v>150</v>
      </c>
      <c r="C38" s="37"/>
      <c r="D38" s="46" t="s">
        <v>29</v>
      </c>
      <c r="E38" s="38"/>
      <c r="F38" s="38"/>
      <c r="G38" s="47">
        <f>SUMIF('05'!$A:$A,$B38,'05'!E:E)+SUMIF('07'!$A:$A,$B38,'07'!E:E)+SUMIF('08'!$A:$A,$B38,'08'!E:E)+SUMIF('09'!$A:$A,$B38,'09'!E:E)+SUMIF('10'!$A:$A,$B38,'10'!E:E)+SUMIF('12'!$A:$A,$B38,'12'!E:E)+SUMIF('13'!$A:$A,$B38,'13'!E:E)+SUMIF('15'!$A:$A,$B38,'15'!E:E)+SUMIF('17'!$A:$A,$B38,'17'!E:E)+SUMIF('20'!$A:$A,$B38,'20'!E:E)+SUMIF('30'!$A:$A,$B38,'30'!E:E)+SUMIF('35'!$A:$A,$B38,'35'!E:E)+SUMIF('40'!$A:$A,$B38,'40'!E:E)+SUMIF('45'!$A:$A,$B38,'45'!E:E)</f>
        <v>71922874.060000002</v>
      </c>
      <c r="H38" s="47">
        <f>SUMIF('05'!$A:$A,$B38,'05'!F:F)+SUMIF('07'!$A:$A,$B38,'07'!F:F)+SUMIF('08'!$A:$A,$B38,'08'!F:F)+SUMIF('09'!$A:$A,$B38,'09'!F:F)+SUMIF('10'!$A:$A,$B38,'10'!F:F)+SUMIF('12'!$A:$A,$B38,'12'!F:F)+SUMIF('13'!$A:$A,$B38,'13'!F:F)+SUMIF('15'!$A:$A,$B38,'15'!F:F)+SUMIF('17'!$A:$A,$B38,'17'!F:F)+SUMIF('20'!$A:$A,$B38,'20'!F:F)+SUMIF('30'!$A:$A,$B38,'30'!F:F)+SUMIF('35'!$A:$A,$B38,'35'!F:F)+SUMIF('40'!$A:$A,$B38,'40'!F:F)+SUMIF('45'!$A:$A,$B38,'45'!F:F)</f>
        <v>64088900</v>
      </c>
      <c r="I38" s="47">
        <f>SUMIF('05'!$A:$A,$B38,'05'!G:G)+SUMIF('07'!$A:$A,$B38,'07'!G:G)+SUMIF('08'!$A:$A,$B38,'08'!G:G)+SUMIF('09'!$A:$A,$B38,'09'!G:G)+SUMIF('10'!$A:$A,$B38,'10'!G:G)+SUMIF('12'!$A:$A,$B38,'12'!G:G)+SUMIF('13'!$A:$A,$B38,'13'!G:G)+SUMIF('15'!$A:$A,$B38,'15'!G:G)+SUMIF('17'!$A:$A,$B38,'17'!G:G)+SUMIF('20'!$A:$A,$B38,'20'!G:G)+SUMIF('30'!$A:$A,$B38,'30'!G:G)+SUMIF('35'!$A:$A,$B38,'35'!G:G)+SUMIF('40'!$A:$A,$B38,'40'!G:G)+SUMIF('45'!$A:$A,$B38,'45'!G:G)</f>
        <v>76463500</v>
      </c>
      <c r="J38" s="47">
        <f>SUMIF('05'!$A:$A,$B38,'05'!H:H)+SUMIF('07'!$A:$A,$B38,'07'!H:H)+SUMIF('08'!$A:$A,$B38,'08'!H:H)+SUMIF('09'!$A:$A,$B38,'09'!H:H)+SUMIF('10'!$A:$A,$B38,'10'!H:H)+SUMIF('12'!$A:$A,$B38,'12'!H:H)+SUMIF('13'!$A:$A,$B38,'13'!H:H)+SUMIF('15'!$A:$A,$B38,'15'!H:H)+SUMIF('17'!$A:$A,$B38,'17'!H:H)+SUMIF('20'!$A:$A,$B38,'20'!H:H)+SUMIF('30'!$A:$A,$B38,'30'!H:H)+SUMIF('35'!$A:$A,$B38,'35'!H:H)+SUMIF('40'!$A:$A,$B38,'40'!H:H)+SUMIF('45'!$A:$A,$B38,'45'!H:H)</f>
        <v>79680000</v>
      </c>
      <c r="K38" s="47">
        <f>SUMIF('05'!$A:$A,$B38,'05'!I:I)+SUMIF('07'!$A:$A,$B38,'07'!I:I)+SUMIF('08'!$A:$A,$B38,'08'!I:I)+SUMIF('09'!$A:$A,$B38,'09'!I:I)+SUMIF('10'!$A:$A,$B38,'10'!I:I)+SUMIF('12'!$A:$A,$B38,'12'!I:I)+SUMIF('13'!$A:$A,$B38,'13'!I:I)+SUMIF('15'!$A:$A,$B38,'15'!I:I)+SUMIF('17'!$A:$A,$B38,'17'!I:I)+SUMIF('20'!$A:$A,$B38,'20'!I:I)+SUMIF('30'!$A:$A,$B38,'30'!I:I)+SUMIF('35'!$A:$A,$B38,'35'!I:I)+SUMIF('40'!$A:$A,$B38,'40'!I:I)+SUMIF('45'!$A:$A,$B38,'45'!I:I)</f>
        <v>76590000</v>
      </c>
      <c r="L38" s="47">
        <f>SUMIF('05'!$A:$A,$B38,'05'!J:J)+SUMIF('07'!$A:$A,$B38,'07'!J:J)+SUMIF('08'!$A:$A,$B38,'08'!J:J)+SUMIF('09'!$A:$A,$B38,'09'!J:J)+SUMIF('10'!$A:$A,$B38,'10'!J:J)+SUMIF('12'!$A:$A,$B38,'12'!J:J)+SUMIF('13'!$A:$A,$B38,'13'!J:J)+SUMIF('15'!$A:$A,$B38,'15'!J:J)+SUMIF('17'!$A:$A,$B38,'17'!J:J)+SUMIF('20'!$A:$A,$B38,'20'!J:J)+SUMIF('30'!$A:$A,$B38,'30'!J:J)+SUMIF('35'!$A:$A,$B38,'35'!J:J)+SUMIF('40'!$A:$A,$B38,'40'!J:J)+SUMIF('45'!$A:$A,$B38,'45'!J:J)</f>
        <v>76590000</v>
      </c>
    </row>
    <row r="39" spans="1:12" ht="13.5" thickBot="1" x14ac:dyDescent="0.25">
      <c r="A39" s="36"/>
      <c r="B39" s="37"/>
      <c r="C39" s="37"/>
      <c r="D39" s="38"/>
      <c r="E39" s="48" t="s">
        <v>30</v>
      </c>
      <c r="F39" s="50"/>
      <c r="G39" s="49">
        <f t="shared" ref="G39:L39" si="13">SUM(G37:G38)</f>
        <v>115517131.2</v>
      </c>
      <c r="H39" s="49">
        <f t="shared" si="13"/>
        <v>108541900</v>
      </c>
      <c r="I39" s="49">
        <f t="shared" si="13"/>
        <v>121117100</v>
      </c>
      <c r="J39" s="49">
        <f t="shared" si="13"/>
        <v>127368300</v>
      </c>
      <c r="K39" s="49">
        <f t="shared" si="13"/>
        <v>124951400</v>
      </c>
      <c r="L39" s="49">
        <f t="shared" si="13"/>
        <v>125231000</v>
      </c>
    </row>
    <row r="40" spans="1:12" ht="8.4499999999999993" customHeight="1" thickTop="1" x14ac:dyDescent="0.2">
      <c r="A40" s="36"/>
      <c r="B40" s="37"/>
      <c r="C40" s="37"/>
      <c r="D40" s="51"/>
      <c r="E40" s="51"/>
      <c r="F40" s="51"/>
      <c r="G40" s="52"/>
      <c r="H40" s="52"/>
      <c r="I40" s="52"/>
      <c r="J40" s="52"/>
      <c r="K40" s="52"/>
      <c r="L40" s="52"/>
    </row>
    <row r="41" spans="1:12" x14ac:dyDescent="0.2">
      <c r="A41" s="36"/>
      <c r="B41" s="51"/>
      <c r="C41" s="51"/>
      <c r="D41" s="51"/>
      <c r="E41" s="51"/>
      <c r="F41" s="50" t="s">
        <v>2700</v>
      </c>
      <c r="G41" s="40"/>
      <c r="H41" s="41"/>
      <c r="I41" s="41"/>
      <c r="J41" s="41"/>
      <c r="K41" s="41"/>
      <c r="L41" s="41"/>
    </row>
    <row r="42" spans="1:12" x14ac:dyDescent="0.2">
      <c r="A42" s="36"/>
      <c r="B42" s="51"/>
      <c r="C42" s="51"/>
      <c r="D42" s="51"/>
      <c r="E42" s="50" t="s">
        <v>2701</v>
      </c>
      <c r="F42" s="51"/>
      <c r="G42" s="40"/>
      <c r="H42" s="41"/>
      <c r="I42" s="41"/>
      <c r="J42" s="41"/>
      <c r="K42" s="41"/>
      <c r="L42" s="41"/>
    </row>
    <row r="43" spans="1:12" ht="34.5" thickBot="1" x14ac:dyDescent="0.25">
      <c r="A43" s="36"/>
      <c r="B43" s="53"/>
      <c r="C43" s="53"/>
      <c r="D43" s="53" t="s">
        <v>31</v>
      </c>
      <c r="E43" s="54"/>
      <c r="F43" s="54"/>
      <c r="G43" s="15" t="str">
        <f>G3</f>
        <v>Actuals           2013-2014</v>
      </c>
      <c r="H43" s="15" t="str">
        <f t="shared" ref="H43:L43" si="14">H3</f>
        <v>Approved Estimates          2014-2015</v>
      </c>
      <c r="I43" s="15" t="str">
        <f t="shared" si="14"/>
        <v>Revised Estimates                 2014-2015</v>
      </c>
      <c r="J43" s="15" t="str">
        <f t="shared" si="14"/>
        <v>Budget Estimates      2015-2016</v>
      </c>
      <c r="K43" s="15" t="str">
        <f t="shared" si="14"/>
        <v>Forward Estimates     2016-2017</v>
      </c>
      <c r="L43" s="15" t="str">
        <f t="shared" si="14"/>
        <v>Forward Estimates     2017-2018</v>
      </c>
    </row>
    <row r="44" spans="1:12" x14ac:dyDescent="0.2">
      <c r="A44" s="36"/>
      <c r="B44" s="37" t="s">
        <v>32</v>
      </c>
      <c r="C44" s="37"/>
      <c r="D44" s="51" t="s">
        <v>33</v>
      </c>
      <c r="E44" s="51"/>
      <c r="F44" s="51"/>
      <c r="G44" s="55">
        <f>G99</f>
        <v>6000880.4500000002</v>
      </c>
      <c r="H44" s="55">
        <f t="shared" ref="H44:L45" si="15">H99</f>
        <v>6088300</v>
      </c>
      <c r="I44" s="55">
        <f t="shared" si="15"/>
        <v>6030500</v>
      </c>
      <c r="J44" s="55">
        <f t="shared" si="15"/>
        <v>6051200</v>
      </c>
      <c r="K44" s="55">
        <f t="shared" si="15"/>
        <v>6307800</v>
      </c>
      <c r="L44" s="55">
        <f t="shared" si="15"/>
        <v>6401400</v>
      </c>
    </row>
    <row r="45" spans="1:12" x14ac:dyDescent="0.2">
      <c r="A45" s="36"/>
      <c r="B45" s="37" t="s">
        <v>34</v>
      </c>
      <c r="C45" s="37"/>
      <c r="D45" s="51" t="s">
        <v>35</v>
      </c>
      <c r="E45" s="51"/>
      <c r="F45" s="51"/>
      <c r="G45" s="55">
        <f>G100</f>
        <v>1508229.48</v>
      </c>
      <c r="H45" s="55">
        <f t="shared" si="15"/>
        <v>1592700</v>
      </c>
      <c r="I45" s="55">
        <f t="shared" si="15"/>
        <v>1592700</v>
      </c>
      <c r="J45" s="55">
        <f t="shared" si="15"/>
        <v>1682700</v>
      </c>
      <c r="K45" s="55">
        <f t="shared" si="15"/>
        <v>1732900</v>
      </c>
      <c r="L45" s="55">
        <f t="shared" si="15"/>
        <v>1758900</v>
      </c>
    </row>
    <row r="46" spans="1:12" x14ac:dyDescent="0.2">
      <c r="A46" s="36"/>
      <c r="B46" s="37" t="s">
        <v>36</v>
      </c>
      <c r="C46" s="37"/>
      <c r="D46" s="51" t="s">
        <v>37</v>
      </c>
      <c r="E46" s="51"/>
      <c r="F46" s="51"/>
      <c r="G46" s="55">
        <f t="shared" ref="G46:L57" si="16">G101</f>
        <v>314789.90000000002</v>
      </c>
      <c r="H46" s="55">
        <f t="shared" si="16"/>
        <v>309300</v>
      </c>
      <c r="I46" s="55">
        <f t="shared" si="16"/>
        <v>328100</v>
      </c>
      <c r="J46" s="55">
        <f t="shared" si="16"/>
        <v>330900</v>
      </c>
      <c r="K46" s="55">
        <f t="shared" si="16"/>
        <v>322700</v>
      </c>
      <c r="L46" s="55">
        <f t="shared" si="16"/>
        <v>342700</v>
      </c>
    </row>
    <row r="47" spans="1:12" x14ac:dyDescent="0.2">
      <c r="A47" s="36"/>
      <c r="B47" s="37" t="s">
        <v>38</v>
      </c>
      <c r="C47" s="37"/>
      <c r="D47" s="51" t="s">
        <v>39</v>
      </c>
      <c r="E47" s="51"/>
      <c r="F47" s="51"/>
      <c r="G47" s="55">
        <f t="shared" si="16"/>
        <v>658018.32000000007</v>
      </c>
      <c r="H47" s="55">
        <f t="shared" si="16"/>
        <v>782100</v>
      </c>
      <c r="I47" s="55">
        <f t="shared" si="16"/>
        <v>687700</v>
      </c>
      <c r="J47" s="55">
        <f t="shared" si="16"/>
        <v>690300</v>
      </c>
      <c r="K47" s="55">
        <f t="shared" si="16"/>
        <v>806800</v>
      </c>
      <c r="L47" s="55">
        <f t="shared" si="16"/>
        <v>826400</v>
      </c>
    </row>
    <row r="48" spans="1:12" x14ac:dyDescent="0.2">
      <c r="A48" s="36"/>
      <c r="B48" s="37">
        <v>10</v>
      </c>
      <c r="C48" s="37"/>
      <c r="D48" s="51" t="s">
        <v>40</v>
      </c>
      <c r="E48" s="51"/>
      <c r="F48" s="51"/>
      <c r="G48" s="55">
        <f t="shared" si="16"/>
        <v>2026679.29</v>
      </c>
      <c r="H48" s="55">
        <f t="shared" si="16"/>
        <v>2764000</v>
      </c>
      <c r="I48" s="55">
        <f t="shared" si="16"/>
        <v>2764000</v>
      </c>
      <c r="J48" s="55">
        <f t="shared" si="16"/>
        <v>2773200</v>
      </c>
      <c r="K48" s="55">
        <f t="shared" si="16"/>
        <v>2821700</v>
      </c>
      <c r="L48" s="55">
        <f t="shared" si="16"/>
        <v>2827100</v>
      </c>
    </row>
    <row r="49" spans="1:12" x14ac:dyDescent="0.2">
      <c r="A49" s="36"/>
      <c r="B49" s="37">
        <v>12</v>
      </c>
      <c r="C49" s="37"/>
      <c r="D49" s="51" t="s">
        <v>41</v>
      </c>
      <c r="E49" s="51"/>
      <c r="F49" s="51"/>
      <c r="G49" s="55">
        <f t="shared" si="16"/>
        <v>27310128.160000004</v>
      </c>
      <c r="H49" s="55">
        <f t="shared" si="16"/>
        <v>26536000</v>
      </c>
      <c r="I49" s="55">
        <f t="shared" si="16"/>
        <v>28870100</v>
      </c>
      <c r="J49" s="55">
        <f t="shared" si="16"/>
        <v>31739100</v>
      </c>
      <c r="K49" s="55">
        <f t="shared" si="16"/>
        <v>31571100</v>
      </c>
      <c r="L49" s="55">
        <f t="shared" si="16"/>
        <v>31653800</v>
      </c>
    </row>
    <row r="50" spans="1:12" x14ac:dyDescent="0.2">
      <c r="A50" s="36"/>
      <c r="B50" s="37">
        <v>13</v>
      </c>
      <c r="C50" s="37"/>
      <c r="D50" s="51" t="s">
        <v>42</v>
      </c>
      <c r="E50" s="51"/>
      <c r="F50" s="51"/>
      <c r="G50" s="55">
        <f t="shared" si="16"/>
        <v>511284.51999999996</v>
      </c>
      <c r="H50" s="55">
        <f t="shared" si="16"/>
        <v>722100</v>
      </c>
      <c r="I50" s="55">
        <f t="shared" si="16"/>
        <v>722100</v>
      </c>
      <c r="J50" s="55">
        <f t="shared" si="16"/>
        <v>629700</v>
      </c>
      <c r="K50" s="55">
        <f t="shared" si="16"/>
        <v>673900</v>
      </c>
      <c r="L50" s="55">
        <f t="shared" si="16"/>
        <v>678000</v>
      </c>
    </row>
    <row r="51" spans="1:12" x14ac:dyDescent="0.2">
      <c r="A51" s="36"/>
      <c r="B51" s="37">
        <v>15</v>
      </c>
      <c r="C51" s="37"/>
      <c r="D51" s="51" t="s">
        <v>43</v>
      </c>
      <c r="E51" s="51"/>
      <c r="F51" s="51"/>
      <c r="G51" s="55">
        <f t="shared" si="16"/>
        <v>13473642.459999999</v>
      </c>
      <c r="H51" s="55">
        <f t="shared" si="16"/>
        <v>6077800</v>
      </c>
      <c r="I51" s="55">
        <f t="shared" si="16"/>
        <v>10053000</v>
      </c>
      <c r="J51" s="55">
        <f t="shared" si="16"/>
        <v>7600200</v>
      </c>
      <c r="K51" s="55">
        <f t="shared" si="16"/>
        <v>7603700</v>
      </c>
      <c r="L51" s="55">
        <f t="shared" si="16"/>
        <v>7607300</v>
      </c>
    </row>
    <row r="52" spans="1:12" x14ac:dyDescent="0.2">
      <c r="A52" s="36"/>
      <c r="B52" s="37">
        <v>17</v>
      </c>
      <c r="C52" s="37"/>
      <c r="D52" s="51" t="s">
        <v>44</v>
      </c>
      <c r="E52" s="51"/>
      <c r="F52" s="51"/>
      <c r="G52" s="55">
        <f t="shared" si="16"/>
        <v>4041785.13</v>
      </c>
      <c r="H52" s="55">
        <f t="shared" si="16"/>
        <v>4252400</v>
      </c>
      <c r="I52" s="55">
        <f t="shared" si="16"/>
        <v>4291400</v>
      </c>
      <c r="J52" s="55">
        <f t="shared" si="16"/>
        <v>3976300</v>
      </c>
      <c r="K52" s="55">
        <f t="shared" si="16"/>
        <v>4136700</v>
      </c>
      <c r="L52" s="55">
        <f t="shared" si="16"/>
        <v>4166800</v>
      </c>
    </row>
    <row r="53" spans="1:12" x14ac:dyDescent="0.2">
      <c r="A53" s="36"/>
      <c r="B53" s="37">
        <v>20</v>
      </c>
      <c r="C53" s="37"/>
      <c r="D53" s="51" t="s">
        <v>45</v>
      </c>
      <c r="E53" s="51"/>
      <c r="F53" s="51"/>
      <c r="G53" s="55">
        <f t="shared" si="16"/>
        <v>10899204.780000001</v>
      </c>
      <c r="H53" s="55">
        <f t="shared" si="16"/>
        <v>11137800</v>
      </c>
      <c r="I53" s="55">
        <f t="shared" si="16"/>
        <v>17289100</v>
      </c>
      <c r="J53" s="55">
        <f t="shared" si="16"/>
        <v>14232300</v>
      </c>
      <c r="K53" s="55">
        <f t="shared" si="16"/>
        <v>14406400</v>
      </c>
      <c r="L53" s="55">
        <f t="shared" si="16"/>
        <v>14465500</v>
      </c>
    </row>
    <row r="54" spans="1:12" x14ac:dyDescent="0.2">
      <c r="A54" s="36"/>
      <c r="B54" s="37">
        <v>30</v>
      </c>
      <c r="C54" s="37"/>
      <c r="D54" s="51" t="s">
        <v>46</v>
      </c>
      <c r="E54" s="51"/>
      <c r="F54" s="51"/>
      <c r="G54" s="55">
        <f t="shared" si="16"/>
        <v>5140781.09</v>
      </c>
      <c r="H54" s="55">
        <f t="shared" si="16"/>
        <v>5414300</v>
      </c>
      <c r="I54" s="55">
        <f t="shared" si="16"/>
        <v>5414300</v>
      </c>
      <c r="J54" s="55">
        <f t="shared" si="16"/>
        <v>6003800</v>
      </c>
      <c r="K54" s="55">
        <f t="shared" si="16"/>
        <v>6347400</v>
      </c>
      <c r="L54" s="55">
        <f t="shared" si="16"/>
        <v>6361100</v>
      </c>
    </row>
    <row r="55" spans="1:12" x14ac:dyDescent="0.2">
      <c r="A55" s="36"/>
      <c r="B55" s="37">
        <v>35</v>
      </c>
      <c r="C55" s="37"/>
      <c r="D55" s="51" t="s">
        <v>47</v>
      </c>
      <c r="E55" s="51"/>
      <c r="F55" s="51"/>
      <c r="G55" s="55">
        <f t="shared" si="16"/>
        <v>17494956.800000004</v>
      </c>
      <c r="H55" s="55">
        <f t="shared" si="16"/>
        <v>18133600</v>
      </c>
      <c r="I55" s="55">
        <f t="shared" si="16"/>
        <v>20084100</v>
      </c>
      <c r="J55" s="55">
        <f t="shared" si="16"/>
        <v>20715400</v>
      </c>
      <c r="K55" s="55">
        <f t="shared" si="16"/>
        <v>20794300</v>
      </c>
      <c r="L55" s="55">
        <f t="shared" si="16"/>
        <v>20876100</v>
      </c>
    </row>
    <row r="56" spans="1:12" x14ac:dyDescent="0.2">
      <c r="A56" s="36"/>
      <c r="B56" s="37">
        <v>40</v>
      </c>
      <c r="C56" s="37"/>
      <c r="D56" s="51" t="s">
        <v>48</v>
      </c>
      <c r="E56" s="51"/>
      <c r="F56" s="51"/>
      <c r="G56" s="55">
        <f t="shared" si="16"/>
        <v>8648361.870000001</v>
      </c>
      <c r="H56" s="55">
        <f t="shared" si="16"/>
        <v>8058900</v>
      </c>
      <c r="I56" s="55">
        <f t="shared" si="16"/>
        <v>8668100</v>
      </c>
      <c r="J56" s="55">
        <f t="shared" si="16"/>
        <v>9977000</v>
      </c>
      <c r="K56" s="55">
        <f t="shared" si="16"/>
        <v>10121300</v>
      </c>
      <c r="L56" s="55">
        <f t="shared" si="16"/>
        <v>10271100</v>
      </c>
    </row>
    <row r="57" spans="1:12" x14ac:dyDescent="0.2">
      <c r="A57" s="36"/>
      <c r="B57" s="37">
        <v>45</v>
      </c>
      <c r="C57" s="37"/>
      <c r="D57" s="56" t="s">
        <v>49</v>
      </c>
      <c r="E57" s="51"/>
      <c r="F57" s="51"/>
      <c r="G57" s="55">
        <f t="shared" si="16"/>
        <v>16520978.119999999</v>
      </c>
      <c r="H57" s="55">
        <f t="shared" si="16"/>
        <v>15054400</v>
      </c>
      <c r="I57" s="55">
        <f t="shared" si="16"/>
        <v>15730800</v>
      </c>
      <c r="J57" s="55">
        <f t="shared" si="16"/>
        <v>20966200</v>
      </c>
      <c r="K57" s="55">
        <f t="shared" si="16"/>
        <v>18039500</v>
      </c>
      <c r="L57" s="55">
        <f t="shared" si="16"/>
        <v>18126900</v>
      </c>
    </row>
    <row r="58" spans="1:12" ht="13.5" thickBot="1" x14ac:dyDescent="0.25">
      <c r="A58" s="36"/>
      <c r="B58" s="51"/>
      <c r="C58" s="51"/>
      <c r="D58" s="51"/>
      <c r="E58" s="50" t="s">
        <v>50</v>
      </c>
      <c r="F58" s="51"/>
      <c r="G58" s="57">
        <f t="shared" ref="G58:L58" si="17">SUM(G44:G57)</f>
        <v>114549720.37000003</v>
      </c>
      <c r="H58" s="57">
        <f t="shared" si="17"/>
        <v>106923700</v>
      </c>
      <c r="I58" s="57">
        <f t="shared" si="17"/>
        <v>122526000</v>
      </c>
      <c r="J58" s="57">
        <f>SUM(J44:J57)</f>
        <v>127368300</v>
      </c>
      <c r="K58" s="57">
        <f t="shared" si="17"/>
        <v>125686200</v>
      </c>
      <c r="L58" s="57">
        <f t="shared" si="17"/>
        <v>126363100</v>
      </c>
    </row>
    <row r="59" spans="1:12" x14ac:dyDescent="0.2">
      <c r="A59" s="36"/>
      <c r="B59" s="51"/>
      <c r="C59" s="51"/>
      <c r="D59" s="51"/>
      <c r="E59" s="51"/>
      <c r="F59" s="51"/>
      <c r="G59" s="58"/>
      <c r="H59" s="58"/>
      <c r="I59" s="58"/>
      <c r="J59" s="58"/>
      <c r="K59" s="58"/>
      <c r="L59" s="58"/>
    </row>
    <row r="60" spans="1:12" x14ac:dyDescent="0.2">
      <c r="A60" s="36"/>
      <c r="B60" s="51"/>
      <c r="C60" s="51"/>
      <c r="D60" s="51"/>
      <c r="E60" s="51"/>
      <c r="F60" s="50" t="s">
        <v>2702</v>
      </c>
      <c r="G60" s="40"/>
      <c r="H60" s="59"/>
      <c r="I60" s="41"/>
      <c r="J60" s="41"/>
      <c r="K60" s="41"/>
    </row>
    <row r="61" spans="1:12" ht="34.5" thickBot="1" x14ac:dyDescent="0.25">
      <c r="A61" s="36"/>
      <c r="B61" s="61"/>
      <c r="C61" s="61"/>
      <c r="D61" s="61" t="s">
        <v>51</v>
      </c>
      <c r="E61" s="61"/>
      <c r="F61" s="61"/>
      <c r="G61" s="15" t="str">
        <f t="shared" ref="G61:L61" si="18">G25</f>
        <v>Actuals           2013-2014</v>
      </c>
      <c r="H61" s="15" t="str">
        <f t="shared" si="18"/>
        <v>Approved Estimates          2014-2015</v>
      </c>
      <c r="I61" s="15" t="str">
        <f t="shared" si="18"/>
        <v>Revised Estimates                 2014-2015</v>
      </c>
      <c r="J61" s="15" t="str">
        <f t="shared" si="18"/>
        <v>Budget Estimates      2015-2016</v>
      </c>
      <c r="K61" s="15" t="str">
        <f t="shared" si="18"/>
        <v>Forward Estimates     2016-2017</v>
      </c>
      <c r="L61" s="15" t="str">
        <f t="shared" si="18"/>
        <v>Forward Estimates     2017-2018</v>
      </c>
    </row>
    <row r="62" spans="1:12" x14ac:dyDescent="0.2">
      <c r="A62" s="36"/>
      <c r="B62" s="37" t="s">
        <v>32</v>
      </c>
      <c r="C62" s="37"/>
      <c r="D62" s="51" t="s">
        <v>33</v>
      </c>
      <c r="E62" s="51"/>
      <c r="F62" s="51"/>
      <c r="G62" s="62">
        <f>'05'!E28</f>
        <v>261434</v>
      </c>
      <c r="H62" s="62">
        <f>'05'!F28</f>
        <v>282600</v>
      </c>
      <c r="I62" s="62">
        <f>'05'!G28</f>
        <v>338600</v>
      </c>
      <c r="J62" s="62">
        <f>'05'!H28</f>
        <v>282600</v>
      </c>
      <c r="K62" s="62">
        <f>'05'!I28</f>
        <v>282600</v>
      </c>
      <c r="L62" s="62">
        <f>'05'!J28</f>
        <v>282600</v>
      </c>
    </row>
    <row r="63" spans="1:12" x14ac:dyDescent="0.2">
      <c r="A63" s="36"/>
      <c r="B63" s="37" t="s">
        <v>34</v>
      </c>
      <c r="C63" s="37"/>
      <c r="D63" s="51" t="s">
        <v>35</v>
      </c>
      <c r="E63" s="51"/>
      <c r="F63" s="51"/>
      <c r="G63" s="63">
        <f>'07'!E24</f>
        <v>0</v>
      </c>
      <c r="H63" s="63">
        <f>'07'!F24</f>
        <v>0</v>
      </c>
      <c r="I63" s="63">
        <f>'07'!G24</f>
        <v>0</v>
      </c>
      <c r="J63" s="63">
        <f>'07'!H24</f>
        <v>0</v>
      </c>
      <c r="K63" s="63">
        <f>'07'!I24</f>
        <v>0</v>
      </c>
      <c r="L63" s="63">
        <f>'07'!J24</f>
        <v>0</v>
      </c>
    </row>
    <row r="64" spans="1:12" x14ac:dyDescent="0.2">
      <c r="A64" s="36"/>
      <c r="B64" s="37" t="s">
        <v>36</v>
      </c>
      <c r="C64" s="37"/>
      <c r="D64" s="51" t="s">
        <v>37</v>
      </c>
      <c r="E64" s="51"/>
      <c r="F64" s="51"/>
      <c r="G64" s="63">
        <f>'08'!E22</f>
        <v>69443.990000000005</v>
      </c>
      <c r="H64" s="63">
        <f>'08'!F22</f>
        <v>40000</v>
      </c>
      <c r="I64" s="63">
        <f>'08'!G22</f>
        <v>40000</v>
      </c>
      <c r="J64" s="63">
        <f>'08'!H22</f>
        <v>40000</v>
      </c>
      <c r="K64" s="63">
        <f>'08'!I22</f>
        <v>40000</v>
      </c>
      <c r="L64" s="63">
        <f>'08'!J22</f>
        <v>40000</v>
      </c>
    </row>
    <row r="65" spans="1:12" x14ac:dyDescent="0.2">
      <c r="A65" s="36"/>
      <c r="B65" s="37" t="s">
        <v>38</v>
      </c>
      <c r="C65" s="37"/>
      <c r="D65" s="51" t="s">
        <v>39</v>
      </c>
      <c r="E65" s="51"/>
      <c r="F65" s="51"/>
      <c r="G65" s="63">
        <f>'09'!E25</f>
        <v>205367.27</v>
      </c>
      <c r="H65" s="63">
        <f>'09'!F25</f>
        <v>111500</v>
      </c>
      <c r="I65" s="63">
        <f>'09'!G25</f>
        <v>388000</v>
      </c>
      <c r="J65" s="63">
        <f>'09'!H25</f>
        <v>15500</v>
      </c>
      <c r="K65" s="63">
        <f>'09'!I25</f>
        <v>15500</v>
      </c>
      <c r="L65" s="63">
        <f>'09'!J25</f>
        <v>15500</v>
      </c>
    </row>
    <row r="66" spans="1:12" x14ac:dyDescent="0.2">
      <c r="A66" s="36"/>
      <c r="B66" s="37">
        <v>10</v>
      </c>
      <c r="C66" s="37"/>
      <c r="D66" s="51" t="s">
        <v>40</v>
      </c>
      <c r="E66" s="51"/>
      <c r="F66" s="51"/>
      <c r="G66" s="63">
        <f>'10'!E25</f>
        <v>17738.62</v>
      </c>
      <c r="H66" s="63">
        <f>'10'!F25</f>
        <v>25800</v>
      </c>
      <c r="I66" s="63">
        <f>'10'!G25</f>
        <v>27200</v>
      </c>
      <c r="J66" s="63">
        <f>'10'!H25</f>
        <v>25800</v>
      </c>
      <c r="K66" s="63">
        <f>'10'!I25</f>
        <v>25800</v>
      </c>
      <c r="L66" s="63">
        <f>'10'!J25</f>
        <v>25800</v>
      </c>
    </row>
    <row r="67" spans="1:12" x14ac:dyDescent="0.2">
      <c r="A67" s="36"/>
      <c r="B67" s="37">
        <v>12</v>
      </c>
      <c r="C67" s="37"/>
      <c r="D67" s="51" t="s">
        <v>41</v>
      </c>
      <c r="E67" s="51"/>
      <c r="F67" s="51"/>
      <c r="G67" s="63">
        <f>'12'!E32</f>
        <v>244175</v>
      </c>
      <c r="H67" s="63">
        <f>'12'!F32</f>
        <v>119300</v>
      </c>
      <c r="I67" s="63">
        <f>'12'!G32</f>
        <v>346100</v>
      </c>
      <c r="J67" s="63">
        <f>'12'!H32</f>
        <v>219300</v>
      </c>
      <c r="K67" s="63">
        <f>'12'!I32</f>
        <v>239000</v>
      </c>
      <c r="L67" s="63">
        <f>'12'!J32</f>
        <v>239000</v>
      </c>
    </row>
    <row r="68" spans="1:12" x14ac:dyDescent="0.2">
      <c r="A68" s="36"/>
      <c r="B68" s="37">
        <v>13</v>
      </c>
      <c r="C68" s="37"/>
      <c r="D68" s="51" t="s">
        <v>42</v>
      </c>
      <c r="E68" s="51"/>
      <c r="F68" s="51"/>
      <c r="G68" s="63">
        <f>'13'!E26</f>
        <v>0</v>
      </c>
      <c r="H68" s="63">
        <f>'13'!F26</f>
        <v>0</v>
      </c>
      <c r="I68" s="63">
        <f>'13'!G26</f>
        <v>0</v>
      </c>
      <c r="J68" s="63">
        <f>'13'!H26</f>
        <v>0</v>
      </c>
      <c r="K68" s="63">
        <f>'13'!I26</f>
        <v>0</v>
      </c>
      <c r="L68" s="63">
        <f>'13'!J26</f>
        <v>0</v>
      </c>
    </row>
    <row r="69" spans="1:12" x14ac:dyDescent="0.2">
      <c r="A69" s="36"/>
      <c r="B69" s="37">
        <v>15</v>
      </c>
      <c r="C69" s="37"/>
      <c r="D69" s="51" t="s">
        <v>43</v>
      </c>
      <c r="E69" s="51"/>
      <c r="F69" s="51"/>
      <c r="G69" s="63">
        <f>'15'!E27</f>
        <v>9534</v>
      </c>
      <c r="H69" s="63">
        <f>'15'!F27</f>
        <v>7900</v>
      </c>
      <c r="I69" s="63">
        <f>'15'!G27</f>
        <v>7900</v>
      </c>
      <c r="J69" s="63">
        <f>'15'!H27</f>
        <v>0</v>
      </c>
      <c r="K69" s="63">
        <f>'15'!I27</f>
        <v>0</v>
      </c>
      <c r="L69" s="63">
        <f>'15'!J27</f>
        <v>0</v>
      </c>
    </row>
    <row r="70" spans="1:12" x14ac:dyDescent="0.2">
      <c r="A70" s="36"/>
      <c r="B70" s="37">
        <v>17</v>
      </c>
      <c r="C70" s="37"/>
      <c r="D70" s="51" t="s">
        <v>44</v>
      </c>
      <c r="E70" s="51"/>
      <c r="F70" s="51"/>
      <c r="G70" s="63">
        <f>'17'!E38</f>
        <v>168692.26</v>
      </c>
      <c r="H70" s="63">
        <f>'17'!F38</f>
        <v>150000</v>
      </c>
      <c r="I70" s="63">
        <f>'17'!G38</f>
        <v>195000</v>
      </c>
      <c r="J70" s="63">
        <f>'17'!H38</f>
        <v>150000</v>
      </c>
      <c r="K70" s="63">
        <f>'17'!I38</f>
        <v>150000</v>
      </c>
      <c r="L70" s="63">
        <f>'17'!J38</f>
        <v>150000</v>
      </c>
    </row>
    <row r="71" spans="1:12" x14ac:dyDescent="0.2">
      <c r="A71" s="36"/>
      <c r="B71" s="37">
        <v>20</v>
      </c>
      <c r="C71" s="37"/>
      <c r="D71" s="51" t="s">
        <v>45</v>
      </c>
      <c r="E71" s="51"/>
      <c r="F71" s="51"/>
      <c r="G71" s="63">
        <f>'20'!E33</f>
        <v>108170001.97999999</v>
      </c>
      <c r="H71" s="63">
        <f>'20'!F33</f>
        <v>102368500</v>
      </c>
      <c r="I71" s="63">
        <f>'20'!G33</f>
        <v>114719900</v>
      </c>
      <c r="J71" s="63">
        <f>'20'!H33</f>
        <v>119268500</v>
      </c>
      <c r="K71" s="63">
        <f>'20'!I33</f>
        <v>116693600</v>
      </c>
      <c r="L71" s="63">
        <f>'20'!J33</f>
        <v>116938400</v>
      </c>
    </row>
    <row r="72" spans="1:12" x14ac:dyDescent="0.2">
      <c r="A72" s="36"/>
      <c r="B72" s="37">
        <v>30</v>
      </c>
      <c r="C72" s="37"/>
      <c r="D72" s="51" t="s">
        <v>46</v>
      </c>
      <c r="E72" s="51"/>
      <c r="F72" s="51"/>
      <c r="G72" s="63">
        <f>'30'!E37</f>
        <v>1291516.2299999997</v>
      </c>
      <c r="H72" s="63">
        <f>'30'!F37</f>
        <v>1080200</v>
      </c>
      <c r="I72" s="63">
        <f>'30'!G37</f>
        <v>1565800</v>
      </c>
      <c r="J72" s="63">
        <f>'30'!H37</f>
        <v>1029400</v>
      </c>
      <c r="K72" s="63">
        <f>'30'!I37</f>
        <v>1029400</v>
      </c>
      <c r="L72" s="63">
        <f>'30'!J37</f>
        <v>1029400</v>
      </c>
    </row>
    <row r="73" spans="1:12" x14ac:dyDescent="0.2">
      <c r="A73" s="36"/>
      <c r="B73" s="37">
        <v>35</v>
      </c>
      <c r="C73" s="37"/>
      <c r="D73" s="51" t="s">
        <v>47</v>
      </c>
      <c r="E73" s="51"/>
      <c r="F73" s="51"/>
      <c r="G73" s="63">
        <f>'35'!E31</f>
        <v>4435011.3099999996</v>
      </c>
      <c r="H73" s="63">
        <f>'35'!F31</f>
        <v>3577700</v>
      </c>
      <c r="I73" s="63">
        <f>'35'!G31</f>
        <v>2726500</v>
      </c>
      <c r="J73" s="63">
        <f>'35'!H31</f>
        <v>5521400</v>
      </c>
      <c r="K73" s="63">
        <f>'35'!I31</f>
        <v>5589700</v>
      </c>
      <c r="L73" s="63">
        <f>'35'!J31</f>
        <v>5614500</v>
      </c>
    </row>
    <row r="74" spans="1:12" x14ac:dyDescent="0.2">
      <c r="A74" s="36"/>
      <c r="B74" s="37">
        <v>40</v>
      </c>
      <c r="C74" s="37"/>
      <c r="D74" s="51" t="s">
        <v>48</v>
      </c>
      <c r="E74" s="51"/>
      <c r="F74" s="51"/>
      <c r="G74" s="63">
        <f>'40'!E30</f>
        <v>228149.73</v>
      </c>
      <c r="H74" s="63">
        <f>'40'!F30</f>
        <v>252500</v>
      </c>
      <c r="I74" s="63">
        <f>'40'!G30</f>
        <v>361200</v>
      </c>
      <c r="J74" s="63">
        <f>'40'!H30</f>
        <v>360000</v>
      </c>
      <c r="K74" s="63">
        <f>'40'!I30</f>
        <v>380000</v>
      </c>
      <c r="L74" s="63">
        <f>'40'!J30</f>
        <v>390000</v>
      </c>
    </row>
    <row r="75" spans="1:12" x14ac:dyDescent="0.2">
      <c r="A75" s="36"/>
      <c r="B75" s="37">
        <v>45</v>
      </c>
      <c r="C75" s="37"/>
      <c r="D75" s="51" t="s">
        <v>49</v>
      </c>
      <c r="E75" s="51"/>
      <c r="F75" s="51"/>
      <c r="G75" s="63">
        <f>'45'!E31</f>
        <v>416066.81</v>
      </c>
      <c r="H75" s="63">
        <f>'45'!F31</f>
        <v>525900</v>
      </c>
      <c r="I75" s="63">
        <f>'45'!G31</f>
        <v>400900</v>
      </c>
      <c r="J75" s="63">
        <f>'45'!H31</f>
        <v>455800</v>
      </c>
      <c r="K75" s="63">
        <f>'45'!I31</f>
        <v>505800</v>
      </c>
      <c r="L75" s="63">
        <f>'45'!J31</f>
        <v>505800</v>
      </c>
    </row>
    <row r="76" spans="1:12" ht="13.5" thickBot="1" x14ac:dyDescent="0.25">
      <c r="A76" s="36"/>
      <c r="B76" s="51"/>
      <c r="C76" s="51"/>
      <c r="D76" s="51"/>
      <c r="E76" s="50" t="s">
        <v>52</v>
      </c>
      <c r="F76" s="51"/>
      <c r="G76" s="64">
        <f t="shared" ref="G76:L76" si="19">SUM(G62:G75)</f>
        <v>115517131.2</v>
      </c>
      <c r="H76" s="64">
        <f t="shared" si="19"/>
        <v>108541900</v>
      </c>
      <c r="I76" s="64">
        <f t="shared" si="19"/>
        <v>121117100</v>
      </c>
      <c r="J76" s="64">
        <f t="shared" si="19"/>
        <v>127368300</v>
      </c>
      <c r="K76" s="64">
        <f t="shared" si="19"/>
        <v>124951400</v>
      </c>
      <c r="L76" s="64">
        <f t="shared" si="19"/>
        <v>125231000</v>
      </c>
    </row>
    <row r="77" spans="1:12" ht="13.5" thickTop="1" x14ac:dyDescent="0.2">
      <c r="A77" s="36"/>
      <c r="B77" s="65"/>
      <c r="C77" s="65"/>
      <c r="D77" s="65"/>
      <c r="E77" s="65"/>
      <c r="F77" s="65"/>
      <c r="G77" s="52"/>
      <c r="H77" s="52"/>
      <c r="I77" s="52"/>
      <c r="J77" s="52"/>
      <c r="K77" s="52"/>
      <c r="L77" s="52"/>
    </row>
    <row r="78" spans="1:12" x14ac:dyDescent="0.2">
      <c r="A78" s="36"/>
      <c r="B78" s="51"/>
      <c r="C78" s="51"/>
      <c r="D78" s="51"/>
      <c r="E78" s="51"/>
      <c r="F78" s="50" t="s">
        <v>2703</v>
      </c>
      <c r="G78" s="40"/>
      <c r="H78" s="59"/>
      <c r="I78" s="41"/>
      <c r="J78" s="41"/>
      <c r="K78" s="41"/>
      <c r="L78" s="41"/>
    </row>
    <row r="79" spans="1:12" ht="34.5" thickBot="1" x14ac:dyDescent="0.25">
      <c r="A79" s="36"/>
      <c r="B79" s="61"/>
      <c r="C79" s="61"/>
      <c r="D79" s="61" t="s">
        <v>51</v>
      </c>
      <c r="E79" s="61"/>
      <c r="F79" s="61"/>
      <c r="G79" s="15" t="str">
        <f t="shared" ref="G79:L79" si="20">G25</f>
        <v>Actuals           2013-2014</v>
      </c>
      <c r="H79" s="15" t="str">
        <f t="shared" si="20"/>
        <v>Approved Estimates          2014-2015</v>
      </c>
      <c r="I79" s="15" t="str">
        <f t="shared" si="20"/>
        <v>Revised Estimates                 2014-2015</v>
      </c>
      <c r="J79" s="15" t="str">
        <f t="shared" si="20"/>
        <v>Budget Estimates      2015-2016</v>
      </c>
      <c r="K79" s="15" t="str">
        <f t="shared" si="20"/>
        <v>Forward Estimates     2016-2017</v>
      </c>
      <c r="L79" s="15" t="str">
        <f t="shared" si="20"/>
        <v>Forward Estimates     2017-2018</v>
      </c>
    </row>
    <row r="80" spans="1:12" ht="13.5" hidden="1" thickBot="1" x14ac:dyDescent="0.25">
      <c r="A80" s="36"/>
      <c r="B80" s="37" t="s">
        <v>53</v>
      </c>
      <c r="C80" s="37"/>
      <c r="D80" s="51" t="s">
        <v>54</v>
      </c>
      <c r="E80" s="38"/>
      <c r="F80" s="51"/>
      <c r="G80" s="62">
        <v>0</v>
      </c>
      <c r="H80" s="62">
        <v>0</v>
      </c>
      <c r="I80" s="62">
        <v>0</v>
      </c>
      <c r="J80" s="62">
        <v>0</v>
      </c>
      <c r="K80" s="62">
        <v>0</v>
      </c>
      <c r="L80" s="62">
        <v>0</v>
      </c>
    </row>
    <row r="81" spans="1:12" ht="13.5" hidden="1" thickBot="1" x14ac:dyDescent="0.25">
      <c r="A81" s="36"/>
      <c r="B81" s="37" t="s">
        <v>32</v>
      </c>
      <c r="C81" s="37"/>
      <c r="D81" s="51" t="s">
        <v>33</v>
      </c>
      <c r="E81" s="51"/>
      <c r="F81" s="51"/>
      <c r="G81" s="63">
        <f>'05'!E48</f>
        <v>0</v>
      </c>
      <c r="H81" s="63">
        <f>'05'!F48</f>
        <v>0</v>
      </c>
      <c r="I81" s="63">
        <f>'05'!G48</f>
        <v>0</v>
      </c>
      <c r="J81" s="63">
        <f>'05'!H48</f>
        <v>0</v>
      </c>
      <c r="K81" s="63">
        <f>'05'!I48</f>
        <v>0</v>
      </c>
      <c r="L81" s="63">
        <f>'05'!J48</f>
        <v>0</v>
      </c>
    </row>
    <row r="82" spans="1:12" ht="13.5" hidden="1" thickBot="1" x14ac:dyDescent="0.25">
      <c r="A82" s="36"/>
      <c r="B82" s="37" t="s">
        <v>34</v>
      </c>
      <c r="C82" s="37"/>
      <c r="D82" s="51" t="s">
        <v>35</v>
      </c>
      <c r="E82" s="51"/>
      <c r="F82" s="51"/>
      <c r="G82" s="63">
        <f>'07'!E42</f>
        <v>0</v>
      </c>
      <c r="H82" s="63">
        <f>'07'!F42</f>
        <v>0</v>
      </c>
      <c r="I82" s="63">
        <f>'07'!G42</f>
        <v>0</v>
      </c>
      <c r="J82" s="63">
        <f>'07'!H42</f>
        <v>0</v>
      </c>
      <c r="K82" s="63">
        <f>'07'!I42</f>
        <v>0</v>
      </c>
      <c r="L82" s="63">
        <f>'07'!J42</f>
        <v>0</v>
      </c>
    </row>
    <row r="83" spans="1:12" ht="13.5" hidden="1" thickBot="1" x14ac:dyDescent="0.25">
      <c r="A83" s="36"/>
      <c r="B83" s="37" t="s">
        <v>36</v>
      </c>
      <c r="C83" s="37"/>
      <c r="D83" s="51" t="s">
        <v>37</v>
      </c>
      <c r="E83" s="51"/>
      <c r="F83" s="51"/>
      <c r="G83" s="63">
        <f>'08'!E40</f>
        <v>0</v>
      </c>
      <c r="H83" s="63">
        <f>'08'!F40</f>
        <v>0</v>
      </c>
      <c r="I83" s="63">
        <f>'08'!G40</f>
        <v>0</v>
      </c>
      <c r="J83" s="63">
        <f>'08'!H40</f>
        <v>0</v>
      </c>
      <c r="K83" s="63">
        <f>'08'!I40</f>
        <v>0</v>
      </c>
      <c r="L83" s="63">
        <f>'08'!J40</f>
        <v>0</v>
      </c>
    </row>
    <row r="84" spans="1:12" ht="13.5" hidden="1" thickBot="1" x14ac:dyDescent="0.25">
      <c r="A84" s="36"/>
      <c r="B84" s="37" t="s">
        <v>38</v>
      </c>
      <c r="C84" s="37"/>
      <c r="D84" s="51" t="s">
        <v>39</v>
      </c>
      <c r="E84" s="51"/>
      <c r="F84" s="51"/>
      <c r="G84" s="63">
        <f>'09'!E43</f>
        <v>0</v>
      </c>
      <c r="H84" s="63">
        <f>'09'!F43</f>
        <v>0</v>
      </c>
      <c r="I84" s="63">
        <f>'09'!G43</f>
        <v>0</v>
      </c>
      <c r="J84" s="63">
        <f>'09'!H43</f>
        <v>0</v>
      </c>
      <c r="K84" s="63">
        <f>'09'!I43</f>
        <v>0</v>
      </c>
      <c r="L84" s="63">
        <f>'09'!J43</f>
        <v>0</v>
      </c>
    </row>
    <row r="85" spans="1:12" ht="13.5" hidden="1" thickBot="1" x14ac:dyDescent="0.25">
      <c r="A85" s="36"/>
      <c r="B85" s="37">
        <v>10</v>
      </c>
      <c r="C85" s="37"/>
      <c r="D85" s="51" t="s">
        <v>40</v>
      </c>
      <c r="E85" s="51"/>
      <c r="F85" s="51"/>
      <c r="G85" s="63">
        <f>'10'!E46</f>
        <v>0</v>
      </c>
      <c r="H85" s="63">
        <f>'10'!F46</f>
        <v>0</v>
      </c>
      <c r="I85" s="63">
        <f>'10'!G46</f>
        <v>0</v>
      </c>
      <c r="J85" s="63">
        <f>'10'!H46</f>
        <v>0</v>
      </c>
      <c r="K85" s="63">
        <f>'10'!I46</f>
        <v>0</v>
      </c>
      <c r="L85" s="63">
        <f>'10'!J46</f>
        <v>0</v>
      </c>
    </row>
    <row r="86" spans="1:12" x14ac:dyDescent="0.2">
      <c r="A86" s="36"/>
      <c r="B86" s="37">
        <v>12</v>
      </c>
      <c r="C86" s="37"/>
      <c r="D86" s="51" t="s">
        <v>41</v>
      </c>
      <c r="E86" s="51"/>
      <c r="F86" s="51"/>
      <c r="G86" s="62">
        <f>'12'!E59</f>
        <v>2779530.8499999996</v>
      </c>
      <c r="H86" s="62">
        <f>'12'!F59</f>
        <v>827200</v>
      </c>
      <c r="I86" s="62">
        <f>'12'!G59</f>
        <v>839900</v>
      </c>
      <c r="J86" s="62">
        <f>'12'!H59</f>
        <v>0</v>
      </c>
      <c r="K86" s="62">
        <f>'12'!I59</f>
        <v>0</v>
      </c>
      <c r="L86" s="62">
        <f>'12'!J59</f>
        <v>0</v>
      </c>
    </row>
    <row r="87" spans="1:12" hidden="1" x14ac:dyDescent="0.2">
      <c r="A87" s="36"/>
      <c r="B87" s="37">
        <v>13</v>
      </c>
      <c r="C87" s="37"/>
      <c r="D87" s="51" t="s">
        <v>42</v>
      </c>
      <c r="E87" s="51"/>
      <c r="F87" s="51"/>
      <c r="G87" s="63">
        <f>'13'!E48</f>
        <v>0</v>
      </c>
      <c r="H87" s="63">
        <f>'13'!F48</f>
        <v>0</v>
      </c>
      <c r="I87" s="63">
        <f>'13'!G48</f>
        <v>0</v>
      </c>
      <c r="J87" s="63">
        <f>'13'!H48</f>
        <v>0</v>
      </c>
      <c r="K87" s="63">
        <f>'13'!I48</f>
        <v>0</v>
      </c>
      <c r="L87" s="63">
        <f>'13'!J48</f>
        <v>0</v>
      </c>
    </row>
    <row r="88" spans="1:12" x14ac:dyDescent="0.2">
      <c r="A88" s="36"/>
      <c r="B88" s="37">
        <v>15</v>
      </c>
      <c r="C88" s="37"/>
      <c r="D88" s="51" t="s">
        <v>43</v>
      </c>
      <c r="E88" s="51"/>
      <c r="F88" s="51"/>
      <c r="G88" s="63">
        <f>'15'!E47</f>
        <v>1585501.63</v>
      </c>
      <c r="H88" s="63">
        <f>'15'!F47</f>
        <v>100000</v>
      </c>
      <c r="I88" s="63">
        <f>'15'!G47</f>
        <v>1009600</v>
      </c>
      <c r="J88" s="63">
        <f>'15'!H47</f>
        <v>563700</v>
      </c>
      <c r="K88" s="63">
        <f>'15'!I47</f>
        <v>0</v>
      </c>
      <c r="L88" s="63">
        <f>'15'!J47</f>
        <v>0</v>
      </c>
    </row>
    <row r="89" spans="1:12" x14ac:dyDescent="0.2">
      <c r="A89" s="36"/>
      <c r="B89" s="37">
        <v>17</v>
      </c>
      <c r="C89" s="37"/>
      <c r="D89" s="51" t="s">
        <v>44</v>
      </c>
      <c r="E89" s="51"/>
      <c r="F89" s="51"/>
      <c r="G89" s="63">
        <f>'17'!E64</f>
        <v>9894954.5600000005</v>
      </c>
      <c r="H89" s="63">
        <f>'17'!F64</f>
        <v>12728200</v>
      </c>
      <c r="I89" s="63">
        <f>'17'!G64</f>
        <v>10858200</v>
      </c>
      <c r="J89" s="63">
        <f>'17'!H64</f>
        <v>7366300</v>
      </c>
      <c r="K89" s="63">
        <f>'17'!I64</f>
        <v>2000000</v>
      </c>
      <c r="L89" s="63">
        <f>'17'!J64</f>
        <v>0</v>
      </c>
    </row>
    <row r="90" spans="1:12" x14ac:dyDescent="0.2">
      <c r="A90" s="36"/>
      <c r="B90" s="37">
        <v>20</v>
      </c>
      <c r="C90" s="37"/>
      <c r="D90" s="51" t="s">
        <v>55</v>
      </c>
      <c r="E90" s="51"/>
      <c r="F90" s="51"/>
      <c r="G90" s="63">
        <f>'20'!E80</f>
        <v>23781767.850000001</v>
      </c>
      <c r="H90" s="63">
        <f>'20'!F80</f>
        <v>49587800</v>
      </c>
      <c r="I90" s="63">
        <f>'20'!G80</f>
        <v>54659500</v>
      </c>
      <c r="J90" s="63">
        <f>'20'!H80</f>
        <v>25509200</v>
      </c>
      <c r="K90" s="63">
        <f>'20'!I80</f>
        <v>10147200</v>
      </c>
      <c r="L90" s="63">
        <f>'20'!J80</f>
        <v>0</v>
      </c>
    </row>
    <row r="91" spans="1:12" x14ac:dyDescent="0.2">
      <c r="A91" s="36"/>
      <c r="B91" s="37">
        <v>30</v>
      </c>
      <c r="C91" s="37"/>
      <c r="D91" s="51" t="s">
        <v>46</v>
      </c>
      <c r="E91" s="51"/>
      <c r="F91" s="51"/>
      <c r="G91" s="63">
        <f>'30'!E68</f>
        <v>283534.7</v>
      </c>
      <c r="H91" s="63">
        <f>'30'!F68</f>
        <v>1842300</v>
      </c>
      <c r="I91" s="63">
        <f>'30'!G68</f>
        <v>2102900</v>
      </c>
      <c r="J91" s="63">
        <f>'30'!H68</f>
        <v>2707600</v>
      </c>
      <c r="K91" s="63">
        <f>'30'!I68</f>
        <v>0</v>
      </c>
      <c r="L91" s="63">
        <f>'30'!J68</f>
        <v>0</v>
      </c>
    </row>
    <row r="92" spans="1:12" x14ac:dyDescent="0.2">
      <c r="A92" s="36"/>
      <c r="B92" s="37">
        <v>35</v>
      </c>
      <c r="C92" s="37"/>
      <c r="D92" s="51" t="s">
        <v>47</v>
      </c>
      <c r="E92" s="51"/>
      <c r="F92" s="51"/>
      <c r="G92" s="63">
        <f>'35'!E61</f>
        <v>29773234.68</v>
      </c>
      <c r="H92" s="63">
        <f>'35'!F61</f>
        <v>1228000</v>
      </c>
      <c r="I92" s="63">
        <f>'35'!G61</f>
        <v>6063100</v>
      </c>
      <c r="J92" s="63">
        <f>'35'!H61</f>
        <v>7275000</v>
      </c>
      <c r="K92" s="63">
        <f>'35'!I61</f>
        <v>0</v>
      </c>
      <c r="L92" s="63">
        <f>'35'!J61</f>
        <v>0</v>
      </c>
    </row>
    <row r="93" spans="1:12" hidden="1" x14ac:dyDescent="0.2">
      <c r="A93" s="36"/>
      <c r="B93" s="37">
        <v>40</v>
      </c>
      <c r="C93" s="37"/>
      <c r="D93" s="51" t="s">
        <v>48</v>
      </c>
      <c r="E93" s="51"/>
      <c r="F93" s="51"/>
      <c r="G93" s="63">
        <f>'40'!E53</f>
        <v>186987.64</v>
      </c>
      <c r="H93" s="63">
        <f>'40'!F53</f>
        <v>0</v>
      </c>
      <c r="I93" s="63">
        <f>'40'!G53</f>
        <v>200000</v>
      </c>
      <c r="J93" s="63">
        <f>'40'!H53</f>
        <v>0</v>
      </c>
      <c r="K93" s="63">
        <f>'40'!I53</f>
        <v>0</v>
      </c>
      <c r="L93" s="63">
        <f>'40'!J53</f>
        <v>0</v>
      </c>
    </row>
    <row r="94" spans="1:12" hidden="1" x14ac:dyDescent="0.2">
      <c r="A94" s="36"/>
      <c r="B94" s="37">
        <v>45</v>
      </c>
      <c r="C94" s="37"/>
      <c r="D94" s="51" t="s">
        <v>49</v>
      </c>
      <c r="E94" s="51"/>
      <c r="F94" s="51"/>
      <c r="G94" s="63">
        <f>'45'!E53</f>
        <v>0</v>
      </c>
      <c r="H94" s="63">
        <f>'45'!F53</f>
        <v>0</v>
      </c>
      <c r="I94" s="63">
        <f>'45'!G53</f>
        <v>0</v>
      </c>
      <c r="J94" s="63">
        <f>'45'!H53</f>
        <v>0</v>
      </c>
      <c r="K94" s="63">
        <f>'45'!I53</f>
        <v>0</v>
      </c>
      <c r="L94" s="63">
        <f>'45'!J53</f>
        <v>0</v>
      </c>
    </row>
    <row r="95" spans="1:12" ht="13.5" thickBot="1" x14ac:dyDescent="0.25">
      <c r="A95" s="36"/>
      <c r="B95" s="51"/>
      <c r="C95" s="51"/>
      <c r="D95" s="50" t="s">
        <v>56</v>
      </c>
      <c r="E95" s="51"/>
      <c r="F95" s="51"/>
      <c r="G95" s="64">
        <f t="shared" ref="G95:L95" si="21">SUM(G80:G94)</f>
        <v>68285511.910000011</v>
      </c>
      <c r="H95" s="64">
        <f t="shared" si="21"/>
        <v>66313500</v>
      </c>
      <c r="I95" s="64">
        <f t="shared" si="21"/>
        <v>75733200</v>
      </c>
      <c r="J95" s="64">
        <f t="shared" si="21"/>
        <v>43421800</v>
      </c>
      <c r="K95" s="64">
        <f t="shared" si="21"/>
        <v>12147200</v>
      </c>
      <c r="L95" s="64">
        <f t="shared" si="21"/>
        <v>0</v>
      </c>
    </row>
    <row r="96" spans="1:12" ht="13.5" thickTop="1" x14ac:dyDescent="0.2">
      <c r="A96" s="36"/>
      <c r="B96" s="51"/>
      <c r="C96" s="51"/>
      <c r="D96" s="51"/>
      <c r="E96" s="51"/>
      <c r="F96" s="51"/>
      <c r="G96" s="41"/>
      <c r="H96" s="41"/>
      <c r="I96" s="41"/>
      <c r="J96" s="41"/>
      <c r="K96" s="41"/>
      <c r="L96" s="41"/>
    </row>
    <row r="97" spans="1:12" x14ac:dyDescent="0.2">
      <c r="A97" s="36"/>
      <c r="B97" s="51"/>
      <c r="C97" s="51"/>
      <c r="D97" s="51"/>
      <c r="E97" s="51"/>
      <c r="F97" s="50" t="s">
        <v>2704</v>
      </c>
      <c r="G97" s="40"/>
      <c r="H97" s="59"/>
      <c r="I97" s="41"/>
      <c r="J97" s="41"/>
      <c r="K97" s="41"/>
      <c r="L97" s="41"/>
    </row>
    <row r="98" spans="1:12" ht="34.5" thickBot="1" x14ac:dyDescent="0.25">
      <c r="A98" s="36"/>
      <c r="B98" s="61"/>
      <c r="C98" s="61"/>
      <c r="D98" s="61" t="s">
        <v>51</v>
      </c>
      <c r="E98" s="61"/>
      <c r="F98" s="61"/>
      <c r="G98" s="15" t="str">
        <f t="shared" ref="G98:L98" si="22">G25</f>
        <v>Actuals           2013-2014</v>
      </c>
      <c r="H98" s="15" t="str">
        <f t="shared" si="22"/>
        <v>Approved Estimates          2014-2015</v>
      </c>
      <c r="I98" s="15" t="str">
        <f t="shared" si="22"/>
        <v>Revised Estimates                 2014-2015</v>
      </c>
      <c r="J98" s="15" t="str">
        <f t="shared" si="22"/>
        <v>Budget Estimates      2015-2016</v>
      </c>
      <c r="K98" s="15" t="str">
        <f t="shared" si="22"/>
        <v>Forward Estimates     2016-2017</v>
      </c>
      <c r="L98" s="15" t="str">
        <f t="shared" si="22"/>
        <v>Forward Estimates     2017-2018</v>
      </c>
    </row>
    <row r="99" spans="1:12" x14ac:dyDescent="0.2">
      <c r="A99" s="36"/>
      <c r="B99" s="37" t="s">
        <v>32</v>
      </c>
      <c r="C99" s="37"/>
      <c r="D99" s="51" t="s">
        <v>33</v>
      </c>
      <c r="E99" s="51"/>
      <c r="F99" s="51"/>
      <c r="G99" s="63">
        <f>'05'!E43</f>
        <v>6000880.4500000002</v>
      </c>
      <c r="H99" s="63">
        <f>'05'!F43</f>
        <v>6088300</v>
      </c>
      <c r="I99" s="63">
        <f>'05'!G43</f>
        <v>6030500</v>
      </c>
      <c r="J99" s="63">
        <f>'05'!H43</f>
        <v>6051200</v>
      </c>
      <c r="K99" s="63">
        <f>'05'!I43</f>
        <v>6307800</v>
      </c>
      <c r="L99" s="63">
        <f>'05'!J43</f>
        <v>6401400</v>
      </c>
    </row>
    <row r="100" spans="1:12" x14ac:dyDescent="0.2">
      <c r="A100" s="36"/>
      <c r="B100" s="37" t="s">
        <v>34</v>
      </c>
      <c r="C100" s="37"/>
      <c r="D100" s="51" t="s">
        <v>35</v>
      </c>
      <c r="E100" s="51"/>
      <c r="F100" s="51"/>
      <c r="G100" s="63">
        <f>'07'!E37</f>
        <v>1508229.48</v>
      </c>
      <c r="H100" s="63">
        <f>'07'!F37</f>
        <v>1592700</v>
      </c>
      <c r="I100" s="63">
        <f>'07'!G37</f>
        <v>1592700</v>
      </c>
      <c r="J100" s="63">
        <f>'07'!H37</f>
        <v>1682700</v>
      </c>
      <c r="K100" s="63">
        <f>'07'!I37</f>
        <v>1732900</v>
      </c>
      <c r="L100" s="63">
        <f>'07'!J37</f>
        <v>1758900</v>
      </c>
    </row>
    <row r="101" spans="1:12" x14ac:dyDescent="0.2">
      <c r="A101" s="36"/>
      <c r="B101" s="37" t="s">
        <v>36</v>
      </c>
      <c r="C101" s="37"/>
      <c r="D101" s="51" t="s">
        <v>37</v>
      </c>
      <c r="E101" s="51"/>
      <c r="F101" s="51"/>
      <c r="G101" s="63">
        <f>'08'!E35</f>
        <v>314789.90000000002</v>
      </c>
      <c r="H101" s="63">
        <f>'08'!F35</f>
        <v>309300</v>
      </c>
      <c r="I101" s="63">
        <f>'08'!G35</f>
        <v>328100</v>
      </c>
      <c r="J101" s="63">
        <f>'08'!H35</f>
        <v>330900</v>
      </c>
      <c r="K101" s="63">
        <f>'08'!I35</f>
        <v>322700</v>
      </c>
      <c r="L101" s="63">
        <f>'08'!J35</f>
        <v>342700</v>
      </c>
    </row>
    <row r="102" spans="1:12" x14ac:dyDescent="0.2">
      <c r="A102" s="36"/>
      <c r="B102" s="37" t="s">
        <v>38</v>
      </c>
      <c r="C102" s="37"/>
      <c r="D102" s="51" t="s">
        <v>39</v>
      </c>
      <c r="E102" s="51"/>
      <c r="F102" s="51"/>
      <c r="G102" s="63">
        <f>'09'!E38</f>
        <v>658018.32000000007</v>
      </c>
      <c r="H102" s="63">
        <f>'09'!F38</f>
        <v>782100</v>
      </c>
      <c r="I102" s="63">
        <f>'09'!G38</f>
        <v>687700</v>
      </c>
      <c r="J102" s="63">
        <f>'09'!H38</f>
        <v>690300</v>
      </c>
      <c r="K102" s="63">
        <f>'09'!I38</f>
        <v>806800</v>
      </c>
      <c r="L102" s="63">
        <f>'09'!J38</f>
        <v>826400</v>
      </c>
    </row>
    <row r="103" spans="1:12" x14ac:dyDescent="0.2">
      <c r="A103" s="36"/>
      <c r="B103" s="37">
        <v>10</v>
      </c>
      <c r="C103" s="37"/>
      <c r="D103" s="51" t="s">
        <v>40</v>
      </c>
      <c r="E103" s="51"/>
      <c r="F103" s="51"/>
      <c r="G103" s="63">
        <f>'10'!E41</f>
        <v>2026679.29</v>
      </c>
      <c r="H103" s="63">
        <f>'10'!F41</f>
        <v>2764000</v>
      </c>
      <c r="I103" s="63">
        <f>'10'!G41</f>
        <v>2764000</v>
      </c>
      <c r="J103" s="63">
        <f>'10'!H41</f>
        <v>2773200</v>
      </c>
      <c r="K103" s="63">
        <f>'10'!I41</f>
        <v>2821700</v>
      </c>
      <c r="L103" s="63">
        <f>'10'!J41</f>
        <v>2827100</v>
      </c>
    </row>
    <row r="104" spans="1:12" x14ac:dyDescent="0.2">
      <c r="A104" s="36"/>
      <c r="B104" s="37">
        <v>12</v>
      </c>
      <c r="C104" s="37"/>
      <c r="D104" s="51" t="s">
        <v>41</v>
      </c>
      <c r="E104" s="51"/>
      <c r="F104" s="51"/>
      <c r="G104" s="63">
        <f>'12'!E50</f>
        <v>27310128.160000004</v>
      </c>
      <c r="H104" s="63">
        <f>'12'!F50</f>
        <v>26536000</v>
      </c>
      <c r="I104" s="63">
        <f>'12'!G50</f>
        <v>28870100</v>
      </c>
      <c r="J104" s="63">
        <f>'12'!H50</f>
        <v>31739100</v>
      </c>
      <c r="K104" s="63">
        <f>'12'!I50</f>
        <v>31571100</v>
      </c>
      <c r="L104" s="63">
        <f>'12'!J50</f>
        <v>31653800</v>
      </c>
    </row>
    <row r="105" spans="1:12" x14ac:dyDescent="0.2">
      <c r="A105" s="36"/>
      <c r="B105" s="37">
        <v>13</v>
      </c>
      <c r="C105" s="37"/>
      <c r="D105" s="51" t="s">
        <v>42</v>
      </c>
      <c r="E105" s="51"/>
      <c r="F105" s="51"/>
      <c r="G105" s="63">
        <f>'13'!E39</f>
        <v>511284.51999999996</v>
      </c>
      <c r="H105" s="63">
        <f>'13'!F39</f>
        <v>722100</v>
      </c>
      <c r="I105" s="63">
        <f>'13'!G39</f>
        <v>722100</v>
      </c>
      <c r="J105" s="63">
        <f>'13'!H39</f>
        <v>629700</v>
      </c>
      <c r="K105" s="63">
        <f>'13'!I39</f>
        <v>673900</v>
      </c>
      <c r="L105" s="63">
        <f>'13'!J39</f>
        <v>678000</v>
      </c>
    </row>
    <row r="106" spans="1:12" x14ac:dyDescent="0.2">
      <c r="A106" s="36"/>
      <c r="B106" s="37">
        <v>15</v>
      </c>
      <c r="C106" s="37"/>
      <c r="D106" s="51" t="s">
        <v>43</v>
      </c>
      <c r="E106" s="51"/>
      <c r="F106" s="51"/>
      <c r="G106" s="63">
        <f>'15'!E41</f>
        <v>13473642.459999999</v>
      </c>
      <c r="H106" s="63">
        <f>'15'!F41</f>
        <v>6077800</v>
      </c>
      <c r="I106" s="63">
        <f>'15'!G41</f>
        <v>10053000</v>
      </c>
      <c r="J106" s="63">
        <f>'15'!H41</f>
        <v>7600200</v>
      </c>
      <c r="K106" s="63">
        <f>'15'!I41</f>
        <v>7603700</v>
      </c>
      <c r="L106" s="63">
        <f>'15'!J41</f>
        <v>7607300</v>
      </c>
    </row>
    <row r="107" spans="1:12" x14ac:dyDescent="0.2">
      <c r="A107" s="36"/>
      <c r="B107" s="37">
        <v>17</v>
      </c>
      <c r="C107" s="37"/>
      <c r="D107" s="51" t="s">
        <v>44</v>
      </c>
      <c r="E107" s="51"/>
      <c r="F107" s="51"/>
      <c r="G107" s="63">
        <f>'17'!E54</f>
        <v>4041785.13</v>
      </c>
      <c r="H107" s="63">
        <f>'17'!F54</f>
        <v>4252400</v>
      </c>
      <c r="I107" s="63">
        <f>'17'!G54</f>
        <v>4291400</v>
      </c>
      <c r="J107" s="63">
        <f>'17'!H54</f>
        <v>3976300</v>
      </c>
      <c r="K107" s="63">
        <f>'17'!I54</f>
        <v>4136700</v>
      </c>
      <c r="L107" s="63">
        <f>'17'!J54</f>
        <v>4166800</v>
      </c>
    </row>
    <row r="108" spans="1:12" x14ac:dyDescent="0.2">
      <c r="A108" s="36"/>
      <c r="B108" s="37">
        <v>20</v>
      </c>
      <c r="C108" s="37"/>
      <c r="D108" s="51" t="s">
        <v>45</v>
      </c>
      <c r="E108" s="51"/>
      <c r="F108" s="51"/>
      <c r="G108" s="63">
        <f>'20'!E52</f>
        <v>10899204.780000001</v>
      </c>
      <c r="H108" s="63">
        <f>'20'!F52</f>
        <v>11137800</v>
      </c>
      <c r="I108" s="63">
        <f>'20'!G52</f>
        <v>17289100</v>
      </c>
      <c r="J108" s="63">
        <f>'20'!H52</f>
        <v>14232300</v>
      </c>
      <c r="K108" s="63">
        <f>'20'!I52</f>
        <v>14406400</v>
      </c>
      <c r="L108" s="63">
        <f>'20'!J52</f>
        <v>14465500</v>
      </c>
    </row>
    <row r="109" spans="1:12" x14ac:dyDescent="0.2">
      <c r="A109" s="36"/>
      <c r="B109" s="37">
        <v>30</v>
      </c>
      <c r="C109" s="37"/>
      <c r="D109" s="51" t="s">
        <v>46</v>
      </c>
      <c r="E109" s="51"/>
      <c r="F109" s="51"/>
      <c r="G109" s="63">
        <f>'30'!E56</f>
        <v>5140781.09</v>
      </c>
      <c r="H109" s="63">
        <f>'30'!F56</f>
        <v>5414300</v>
      </c>
      <c r="I109" s="63">
        <f>'30'!G56</f>
        <v>5414300</v>
      </c>
      <c r="J109" s="63">
        <f>'30'!H56</f>
        <v>6003800</v>
      </c>
      <c r="K109" s="63">
        <f>'30'!I56</f>
        <v>6347400</v>
      </c>
      <c r="L109" s="63">
        <f>'30'!J56</f>
        <v>6361100</v>
      </c>
    </row>
    <row r="110" spans="1:12" x14ac:dyDescent="0.2">
      <c r="A110" s="36"/>
      <c r="B110" s="37">
        <v>35</v>
      </c>
      <c r="C110" s="37"/>
      <c r="D110" s="51" t="s">
        <v>47</v>
      </c>
      <c r="E110" s="51"/>
      <c r="F110" s="51"/>
      <c r="G110" s="63">
        <f>'35'!E48</f>
        <v>17494956.800000004</v>
      </c>
      <c r="H110" s="63">
        <f>'35'!F48</f>
        <v>18133600</v>
      </c>
      <c r="I110" s="63">
        <f>'35'!G48</f>
        <v>20084100</v>
      </c>
      <c r="J110" s="63">
        <f>'35'!H48</f>
        <v>20715400</v>
      </c>
      <c r="K110" s="63">
        <f>'35'!I48</f>
        <v>20794300</v>
      </c>
      <c r="L110" s="63">
        <f>'35'!J48</f>
        <v>20876100</v>
      </c>
    </row>
    <row r="111" spans="1:12" x14ac:dyDescent="0.2">
      <c r="A111" s="36"/>
      <c r="B111" s="37">
        <v>40</v>
      </c>
      <c r="C111" s="37"/>
      <c r="D111" s="51" t="s">
        <v>48</v>
      </c>
      <c r="E111" s="51"/>
      <c r="F111" s="51"/>
      <c r="G111" s="63">
        <f>'40'!E48</f>
        <v>8648361.870000001</v>
      </c>
      <c r="H111" s="63">
        <f>'40'!F48</f>
        <v>8058900</v>
      </c>
      <c r="I111" s="63">
        <f>'40'!G48</f>
        <v>8668100</v>
      </c>
      <c r="J111" s="63">
        <f>'40'!H48</f>
        <v>9977000</v>
      </c>
      <c r="K111" s="63">
        <f>'40'!I48</f>
        <v>10121300</v>
      </c>
      <c r="L111" s="63">
        <f>'40'!J48</f>
        <v>10271100</v>
      </c>
    </row>
    <row r="112" spans="1:12" x14ac:dyDescent="0.2">
      <c r="A112" s="36"/>
      <c r="B112" s="37">
        <v>45</v>
      </c>
      <c r="C112" s="37"/>
      <c r="D112" s="51" t="s">
        <v>49</v>
      </c>
      <c r="E112" s="51"/>
      <c r="F112" s="51"/>
      <c r="G112" s="63">
        <f>'45'!E48</f>
        <v>16520978.119999999</v>
      </c>
      <c r="H112" s="63">
        <f>'45'!F48</f>
        <v>15054400</v>
      </c>
      <c r="I112" s="63">
        <f>'45'!G48</f>
        <v>15730800</v>
      </c>
      <c r="J112" s="63">
        <f>'45'!H48</f>
        <v>20966200</v>
      </c>
      <c r="K112" s="63">
        <f>'45'!I48</f>
        <v>18039500</v>
      </c>
      <c r="L112" s="63">
        <f>'45'!J48</f>
        <v>18126900</v>
      </c>
    </row>
    <row r="113" spans="1:12" ht="13.5" thickBot="1" x14ac:dyDescent="0.25">
      <c r="A113" s="36"/>
      <c r="B113" s="51"/>
      <c r="C113" s="51"/>
      <c r="D113" s="51"/>
      <c r="E113" s="50" t="s">
        <v>50</v>
      </c>
      <c r="F113" s="51"/>
      <c r="G113" s="66">
        <f t="shared" ref="G113:L113" si="23">SUM(G99:G112)</f>
        <v>114549720.37000003</v>
      </c>
      <c r="H113" s="66">
        <f t="shared" si="23"/>
        <v>106923700</v>
      </c>
      <c r="I113" s="66">
        <f t="shared" si="23"/>
        <v>122526000</v>
      </c>
      <c r="J113" s="66">
        <f t="shared" si="23"/>
        <v>127368300</v>
      </c>
      <c r="K113" s="66">
        <f t="shared" si="23"/>
        <v>125686200</v>
      </c>
      <c r="L113" s="66">
        <f t="shared" si="23"/>
        <v>126363100</v>
      </c>
    </row>
    <row r="114" spans="1:12" x14ac:dyDescent="0.2">
      <c r="A114" s="36"/>
      <c r="B114" s="51"/>
      <c r="C114" s="51"/>
      <c r="D114" s="51"/>
      <c r="E114" s="50"/>
      <c r="F114" s="51"/>
      <c r="G114" s="39"/>
      <c r="H114" s="39"/>
      <c r="I114" s="39"/>
      <c r="J114" s="39"/>
      <c r="K114" s="39"/>
      <c r="L114" s="39"/>
    </row>
    <row r="115" spans="1:12" x14ac:dyDescent="0.2">
      <c r="A115" s="36"/>
      <c r="B115" s="51"/>
      <c r="C115" s="51"/>
      <c r="D115" s="51"/>
      <c r="E115" s="51"/>
      <c r="F115" s="51"/>
      <c r="G115" s="39"/>
      <c r="H115" s="39"/>
      <c r="I115" s="39"/>
      <c r="J115" s="39"/>
      <c r="K115" s="39"/>
      <c r="L115" s="39"/>
    </row>
    <row r="116" spans="1:12" x14ac:dyDescent="0.2">
      <c r="A116" s="36"/>
      <c r="B116" s="51"/>
      <c r="C116" s="51"/>
      <c r="D116" s="51"/>
      <c r="E116" s="51"/>
      <c r="F116" s="50" t="s">
        <v>2705</v>
      </c>
      <c r="G116" s="59"/>
      <c r="H116" s="59"/>
      <c r="I116" s="41"/>
      <c r="J116" s="41"/>
      <c r="K116" s="41"/>
      <c r="L116" s="41"/>
    </row>
    <row r="117" spans="1:12" ht="34.5" thickBot="1" x14ac:dyDescent="0.25">
      <c r="A117" s="36"/>
      <c r="B117" s="61"/>
      <c r="C117" s="61"/>
      <c r="D117" s="61" t="s">
        <v>51</v>
      </c>
      <c r="E117" s="61"/>
      <c r="F117" s="61"/>
      <c r="G117" s="15" t="str">
        <f t="shared" ref="G117:L117" si="24">G25</f>
        <v>Actuals           2013-2014</v>
      </c>
      <c r="H117" s="15" t="str">
        <f t="shared" si="24"/>
        <v>Approved Estimates          2014-2015</v>
      </c>
      <c r="I117" s="15" t="str">
        <f t="shared" si="24"/>
        <v>Revised Estimates                 2014-2015</v>
      </c>
      <c r="J117" s="15" t="str">
        <f t="shared" si="24"/>
        <v>Budget Estimates      2015-2016</v>
      </c>
      <c r="K117" s="15" t="str">
        <f t="shared" si="24"/>
        <v>Forward Estimates     2016-2017</v>
      </c>
      <c r="L117" s="15" t="str">
        <f t="shared" si="24"/>
        <v>Forward Estimates     2017-2018</v>
      </c>
    </row>
    <row r="118" spans="1:12" hidden="1" x14ac:dyDescent="0.2">
      <c r="A118" s="36"/>
      <c r="B118" s="37" t="s">
        <v>53</v>
      </c>
      <c r="C118" s="37"/>
      <c r="D118" s="51" t="s">
        <v>54</v>
      </c>
      <c r="E118" s="38"/>
      <c r="F118" s="51"/>
      <c r="G118" s="67"/>
      <c r="H118" s="67">
        <v>0</v>
      </c>
      <c r="I118" s="67">
        <v>0</v>
      </c>
      <c r="J118" s="67">
        <v>0</v>
      </c>
      <c r="K118" s="67">
        <v>0</v>
      </c>
      <c r="L118" s="67">
        <v>0</v>
      </c>
    </row>
    <row r="119" spans="1:12" x14ac:dyDescent="0.2">
      <c r="A119" s="36"/>
      <c r="B119" s="37" t="s">
        <v>32</v>
      </c>
      <c r="C119" s="37"/>
      <c r="D119" s="51" t="s">
        <v>33</v>
      </c>
      <c r="E119" s="51"/>
      <c r="F119" s="51"/>
      <c r="G119" s="63">
        <f>'05'!E34</f>
        <v>6000880.4500000002</v>
      </c>
      <c r="H119" s="63">
        <f>'05'!F34</f>
        <v>6088300</v>
      </c>
      <c r="I119" s="63">
        <f>'05'!G34</f>
        <v>6030500</v>
      </c>
      <c r="J119" s="63">
        <f>'05'!H34</f>
        <v>6051200</v>
      </c>
      <c r="K119" s="63">
        <f>'05'!I34</f>
        <v>6307800</v>
      </c>
      <c r="L119" s="63">
        <f>'05'!J34</f>
        <v>6401400</v>
      </c>
    </row>
    <row r="120" spans="1:12" x14ac:dyDescent="0.2">
      <c r="A120" s="36"/>
      <c r="B120" s="37" t="s">
        <v>34</v>
      </c>
      <c r="C120" s="37"/>
      <c r="D120" s="51" t="s">
        <v>35</v>
      </c>
      <c r="E120" s="51"/>
      <c r="F120" s="51"/>
      <c r="G120" s="63">
        <f>'07'!E28</f>
        <v>1508229.48</v>
      </c>
      <c r="H120" s="63">
        <f>'07'!F28</f>
        <v>1592700</v>
      </c>
      <c r="I120" s="63">
        <f>'07'!G28</f>
        <v>1592700</v>
      </c>
      <c r="J120" s="63">
        <f>'07'!H28</f>
        <v>1682700</v>
      </c>
      <c r="K120" s="63">
        <f>'07'!I28</f>
        <v>1732900</v>
      </c>
      <c r="L120" s="63">
        <f>'07'!J28</f>
        <v>1758900</v>
      </c>
    </row>
    <row r="121" spans="1:12" x14ac:dyDescent="0.2">
      <c r="A121" s="36"/>
      <c r="B121" s="37" t="s">
        <v>36</v>
      </c>
      <c r="C121" s="37"/>
      <c r="D121" s="51" t="s">
        <v>37</v>
      </c>
      <c r="E121" s="51"/>
      <c r="F121" s="51"/>
      <c r="G121" s="63">
        <f>'08'!E26</f>
        <v>314789.90000000002</v>
      </c>
      <c r="H121" s="63">
        <f>'08'!F26</f>
        <v>309300</v>
      </c>
      <c r="I121" s="63">
        <f>'08'!G26</f>
        <v>328100</v>
      </c>
      <c r="J121" s="63">
        <f>'08'!H26</f>
        <v>330900</v>
      </c>
      <c r="K121" s="63">
        <f>'08'!I26</f>
        <v>322700</v>
      </c>
      <c r="L121" s="63">
        <f>'08'!J26</f>
        <v>342700</v>
      </c>
    </row>
    <row r="122" spans="1:12" x14ac:dyDescent="0.2">
      <c r="A122" s="36"/>
      <c r="B122" s="37" t="s">
        <v>38</v>
      </c>
      <c r="C122" s="37"/>
      <c r="D122" s="51" t="s">
        <v>39</v>
      </c>
      <c r="E122" s="51"/>
      <c r="F122" s="51"/>
      <c r="G122" s="63">
        <f>'09'!E29</f>
        <v>658018.32000000007</v>
      </c>
      <c r="H122" s="63">
        <f>'09'!F29</f>
        <v>782100</v>
      </c>
      <c r="I122" s="63">
        <f>'09'!G29</f>
        <v>687700</v>
      </c>
      <c r="J122" s="63">
        <f>'09'!H29</f>
        <v>690300</v>
      </c>
      <c r="K122" s="63">
        <f>'09'!I29</f>
        <v>806800</v>
      </c>
      <c r="L122" s="63">
        <f>'09'!J29</f>
        <v>826400</v>
      </c>
    </row>
    <row r="123" spans="1:12" x14ac:dyDescent="0.2">
      <c r="A123" s="36"/>
      <c r="B123" s="37">
        <v>10</v>
      </c>
      <c r="C123" s="37"/>
      <c r="D123" s="51" t="s">
        <v>40</v>
      </c>
      <c r="E123" s="51"/>
      <c r="F123" s="51"/>
      <c r="G123" s="63">
        <f>'10'!E32</f>
        <v>2026679.29</v>
      </c>
      <c r="H123" s="63">
        <f>'10'!F32</f>
        <v>2764000</v>
      </c>
      <c r="I123" s="63">
        <f>'10'!G32</f>
        <v>2764000</v>
      </c>
      <c r="J123" s="63">
        <f>'10'!H32</f>
        <v>2773200</v>
      </c>
      <c r="K123" s="63">
        <f>'10'!I32</f>
        <v>2821700</v>
      </c>
      <c r="L123" s="63">
        <f>'10'!J32</f>
        <v>2827100</v>
      </c>
    </row>
    <row r="124" spans="1:12" x14ac:dyDescent="0.2">
      <c r="A124" s="36"/>
      <c r="B124" s="37">
        <v>12</v>
      </c>
      <c r="C124" s="37"/>
      <c r="D124" s="51" t="s">
        <v>41</v>
      </c>
      <c r="E124" s="51"/>
      <c r="F124" s="51"/>
      <c r="G124" s="63">
        <f>'12'!E41</f>
        <v>30089659.010000002</v>
      </c>
      <c r="H124" s="63">
        <f>'12'!F41</f>
        <v>27363200</v>
      </c>
      <c r="I124" s="63">
        <f>'12'!G41</f>
        <v>29710000</v>
      </c>
      <c r="J124" s="63">
        <f>'12'!H41</f>
        <v>31739100</v>
      </c>
      <c r="K124" s="63">
        <f>'12'!I41</f>
        <v>31571100</v>
      </c>
      <c r="L124" s="63">
        <f>'12'!J41</f>
        <v>31653800</v>
      </c>
    </row>
    <row r="125" spans="1:12" x14ac:dyDescent="0.2">
      <c r="A125" s="36"/>
      <c r="B125" s="37">
        <v>13</v>
      </c>
      <c r="C125" s="37"/>
      <c r="D125" s="51" t="s">
        <v>42</v>
      </c>
      <c r="E125" s="51"/>
      <c r="F125" s="51"/>
      <c r="G125" s="63">
        <f>'13'!E30</f>
        <v>511284.51999999996</v>
      </c>
      <c r="H125" s="63">
        <f>'13'!F30</f>
        <v>722100</v>
      </c>
      <c r="I125" s="63">
        <f>'13'!G30</f>
        <v>722100</v>
      </c>
      <c r="J125" s="63">
        <f>'13'!H30</f>
        <v>629700</v>
      </c>
      <c r="K125" s="63">
        <f>'13'!I30</f>
        <v>673900</v>
      </c>
      <c r="L125" s="63">
        <f>'13'!J30</f>
        <v>678000</v>
      </c>
    </row>
    <row r="126" spans="1:12" x14ac:dyDescent="0.2">
      <c r="A126" s="36"/>
      <c r="B126" s="37">
        <v>15</v>
      </c>
      <c r="C126" s="37"/>
      <c r="D126" s="51" t="s">
        <v>43</v>
      </c>
      <c r="E126" s="51"/>
      <c r="F126" s="51"/>
      <c r="G126" s="63">
        <f>'15'!E32</f>
        <v>15059144.09</v>
      </c>
      <c r="H126" s="63">
        <f>'15'!F32</f>
        <v>6177800</v>
      </c>
      <c r="I126" s="63">
        <f>'15'!G32</f>
        <v>11062600</v>
      </c>
      <c r="J126" s="63">
        <f>'15'!H32</f>
        <v>8163900</v>
      </c>
      <c r="K126" s="63">
        <f>'15'!I32</f>
        <v>7603700</v>
      </c>
      <c r="L126" s="63">
        <f>'15'!J32</f>
        <v>7607300</v>
      </c>
    </row>
    <row r="127" spans="1:12" x14ac:dyDescent="0.2">
      <c r="A127" s="36"/>
      <c r="B127" s="37">
        <v>17</v>
      </c>
      <c r="C127" s="37"/>
      <c r="D127" s="51" t="s">
        <v>44</v>
      </c>
      <c r="E127" s="51"/>
      <c r="F127" s="51"/>
      <c r="G127" s="63">
        <f>'17'!E45</f>
        <v>13936739.690000001</v>
      </c>
      <c r="H127" s="63">
        <f>'17'!F45</f>
        <v>16980600</v>
      </c>
      <c r="I127" s="63">
        <f>'17'!G45</f>
        <v>15149600</v>
      </c>
      <c r="J127" s="63">
        <f>'17'!H45</f>
        <v>11342600</v>
      </c>
      <c r="K127" s="63">
        <f>'17'!I45</f>
        <v>6136700</v>
      </c>
      <c r="L127" s="63">
        <f>'17'!J45</f>
        <v>4166800</v>
      </c>
    </row>
    <row r="128" spans="1:12" x14ac:dyDescent="0.2">
      <c r="A128" s="36"/>
      <c r="B128" s="37">
        <v>20</v>
      </c>
      <c r="C128" s="37"/>
      <c r="D128" s="51" t="s">
        <v>45</v>
      </c>
      <c r="E128" s="51"/>
      <c r="F128" s="51"/>
      <c r="G128" s="63">
        <f>'20'!E43</f>
        <v>34680972.630000003</v>
      </c>
      <c r="H128" s="63">
        <f>'20'!F43</f>
        <v>60725600</v>
      </c>
      <c r="I128" s="63">
        <f>'20'!G43</f>
        <v>71948600</v>
      </c>
      <c r="J128" s="63">
        <f>'20'!H43</f>
        <v>39741500</v>
      </c>
      <c r="K128" s="63">
        <f>'20'!I43</f>
        <v>24553600</v>
      </c>
      <c r="L128" s="63">
        <f>'20'!J43</f>
        <v>14465500</v>
      </c>
    </row>
    <row r="129" spans="1:12" x14ac:dyDescent="0.2">
      <c r="A129" s="36"/>
      <c r="B129" s="37">
        <v>30</v>
      </c>
      <c r="C129" s="37"/>
      <c r="D129" s="51" t="s">
        <v>46</v>
      </c>
      <c r="E129" s="51"/>
      <c r="F129" s="51"/>
      <c r="G129" s="63">
        <f>'30'!E47</f>
        <v>5424315.7899999991</v>
      </c>
      <c r="H129" s="63">
        <f>'30'!F47</f>
        <v>7256600</v>
      </c>
      <c r="I129" s="63">
        <f>'30'!G47</f>
        <v>7517200</v>
      </c>
      <c r="J129" s="63">
        <f>'30'!H47</f>
        <v>8711400</v>
      </c>
      <c r="K129" s="63">
        <f>'30'!I47</f>
        <v>6347400</v>
      </c>
      <c r="L129" s="63">
        <f>'30'!J47</f>
        <v>6361100</v>
      </c>
    </row>
    <row r="130" spans="1:12" x14ac:dyDescent="0.2">
      <c r="A130" s="36"/>
      <c r="B130" s="37">
        <v>35</v>
      </c>
      <c r="C130" s="37"/>
      <c r="D130" s="51" t="s">
        <v>47</v>
      </c>
      <c r="E130" s="51"/>
      <c r="F130" s="51"/>
      <c r="G130" s="63">
        <f>'35'!E39</f>
        <v>47268191.479999989</v>
      </c>
      <c r="H130" s="63">
        <f>'35'!F39</f>
        <v>19361600</v>
      </c>
      <c r="I130" s="63">
        <f>'35'!G39</f>
        <v>26147200</v>
      </c>
      <c r="J130" s="63">
        <f>'35'!H39</f>
        <v>27990400</v>
      </c>
      <c r="K130" s="63">
        <f>'35'!I39</f>
        <v>20794300</v>
      </c>
      <c r="L130" s="63">
        <f>'35'!J39</f>
        <v>20876100</v>
      </c>
    </row>
    <row r="131" spans="1:12" x14ac:dyDescent="0.2">
      <c r="A131" s="36"/>
      <c r="B131" s="37">
        <v>40</v>
      </c>
      <c r="C131" s="37"/>
      <c r="D131" s="51" t="s">
        <v>48</v>
      </c>
      <c r="E131" s="51"/>
      <c r="F131" s="51"/>
      <c r="G131" s="63">
        <f>'40'!E39</f>
        <v>8835349.5099999998</v>
      </c>
      <c r="H131" s="63">
        <f>'40'!F39</f>
        <v>8058900</v>
      </c>
      <c r="I131" s="63">
        <f>'40'!G39</f>
        <v>8868100</v>
      </c>
      <c r="J131" s="63">
        <f>'40'!H39</f>
        <v>9977000</v>
      </c>
      <c r="K131" s="63">
        <f>'40'!I39</f>
        <v>10121300</v>
      </c>
      <c r="L131" s="63">
        <f>'40'!J39</f>
        <v>10271100</v>
      </c>
    </row>
    <row r="132" spans="1:12" x14ac:dyDescent="0.2">
      <c r="A132" s="36"/>
      <c r="B132" s="37">
        <v>45</v>
      </c>
      <c r="C132" s="37"/>
      <c r="D132" s="51" t="s">
        <v>49</v>
      </c>
      <c r="E132" s="51"/>
      <c r="F132" s="51"/>
      <c r="G132" s="63">
        <f>'45'!E39</f>
        <v>16520978.119999999</v>
      </c>
      <c r="H132" s="63">
        <f>'45'!F39</f>
        <v>15054400</v>
      </c>
      <c r="I132" s="63">
        <f>'45'!G39</f>
        <v>15730800</v>
      </c>
      <c r="J132" s="63">
        <f>'45'!H39</f>
        <v>20966200</v>
      </c>
      <c r="K132" s="63">
        <f>'45'!I39</f>
        <v>18039500</v>
      </c>
      <c r="L132" s="63">
        <f>'45'!J39</f>
        <v>18126900</v>
      </c>
    </row>
    <row r="133" spans="1:12" ht="13.5" thickBot="1" x14ac:dyDescent="0.25">
      <c r="A133" s="36"/>
      <c r="B133" s="51"/>
      <c r="C133" s="51"/>
      <c r="D133" s="51"/>
      <c r="E133" s="50" t="s">
        <v>50</v>
      </c>
      <c r="F133" s="51"/>
      <c r="G133" s="66">
        <f t="shared" ref="G133:L133" si="25">SUM(G118:G132)</f>
        <v>182835232.27999997</v>
      </c>
      <c r="H133" s="66">
        <f t="shared" si="25"/>
        <v>173237200</v>
      </c>
      <c r="I133" s="66">
        <f t="shared" si="25"/>
        <v>198259200</v>
      </c>
      <c r="J133" s="66">
        <f t="shared" si="25"/>
        <v>170790100</v>
      </c>
      <c r="K133" s="66">
        <f t="shared" si="25"/>
        <v>137833400</v>
      </c>
      <c r="L133" s="66">
        <f t="shared" si="25"/>
        <v>126363100</v>
      </c>
    </row>
    <row r="134" spans="1:12" x14ac:dyDescent="0.2">
      <c r="A134" s="36"/>
      <c r="B134" s="51"/>
      <c r="C134" s="51"/>
      <c r="D134" s="51"/>
      <c r="E134" s="51"/>
      <c r="F134" s="51"/>
      <c r="G134" s="68"/>
      <c r="H134" s="68"/>
      <c r="I134" s="41"/>
      <c r="J134" s="41"/>
      <c r="K134" s="41"/>
      <c r="L134" s="41"/>
    </row>
    <row r="135" spans="1:12" x14ac:dyDescent="0.2">
      <c r="A135" s="36"/>
      <c r="B135" s="51"/>
      <c r="C135" s="51"/>
      <c r="D135" s="51"/>
      <c r="E135" s="51"/>
      <c r="F135" s="48" t="s">
        <v>2706</v>
      </c>
      <c r="G135" s="59"/>
      <c r="H135" s="41"/>
      <c r="I135" s="41"/>
      <c r="J135" s="41"/>
      <c r="K135" s="41"/>
      <c r="L135" s="41"/>
    </row>
    <row r="136" spans="1:12" ht="34.5" thickBot="1" x14ac:dyDescent="0.25">
      <c r="A136" s="36"/>
      <c r="B136" s="69"/>
      <c r="C136" s="69"/>
      <c r="D136" s="70" t="s">
        <v>57</v>
      </c>
      <c r="E136" s="44"/>
      <c r="F136" s="69"/>
      <c r="G136" s="15" t="str">
        <f t="shared" ref="G136:L136" si="26">G25</f>
        <v>Actuals           2013-2014</v>
      </c>
      <c r="H136" s="15" t="str">
        <f t="shared" si="26"/>
        <v>Approved Estimates          2014-2015</v>
      </c>
      <c r="I136" s="15" t="str">
        <f t="shared" si="26"/>
        <v>Revised Estimates                 2014-2015</v>
      </c>
      <c r="J136" s="15" t="str">
        <f t="shared" si="26"/>
        <v>Budget Estimates      2015-2016</v>
      </c>
      <c r="K136" s="15" t="str">
        <f t="shared" si="26"/>
        <v>Forward Estimates     2016-2017</v>
      </c>
      <c r="L136" s="15" t="str">
        <f t="shared" si="26"/>
        <v>Forward Estimates     2017-2018</v>
      </c>
    </row>
    <row r="137" spans="1:12" hidden="1" x14ac:dyDescent="0.2">
      <c r="A137" s="36"/>
      <c r="B137" s="37" t="s">
        <v>58</v>
      </c>
      <c r="C137" s="51" t="s">
        <v>6</v>
      </c>
      <c r="D137" s="46"/>
      <c r="E137" s="46"/>
      <c r="F137" s="51"/>
      <c r="G137" s="71"/>
      <c r="H137" s="71"/>
      <c r="I137" s="71"/>
      <c r="J137" s="71"/>
      <c r="K137" s="71"/>
      <c r="L137" s="71"/>
    </row>
    <row r="138" spans="1:12" hidden="1" x14ac:dyDescent="0.2">
      <c r="A138" s="36"/>
      <c r="B138" s="37" t="s">
        <v>59</v>
      </c>
      <c r="C138" s="51" t="s">
        <v>60</v>
      </c>
      <c r="D138" s="46"/>
      <c r="E138" s="46"/>
      <c r="F138" s="38"/>
      <c r="G138" s="72"/>
      <c r="H138" s="72"/>
      <c r="I138" s="72"/>
      <c r="J138" s="72"/>
      <c r="K138" s="72"/>
      <c r="L138" s="72"/>
    </row>
    <row r="139" spans="1:12" hidden="1" x14ac:dyDescent="0.2">
      <c r="A139" s="36"/>
      <c r="B139" s="37" t="s">
        <v>61</v>
      </c>
      <c r="C139" s="51" t="s">
        <v>62</v>
      </c>
      <c r="D139" s="46"/>
      <c r="E139" s="46"/>
      <c r="F139" s="51"/>
      <c r="G139" s="72"/>
      <c r="H139" s="72"/>
      <c r="I139" s="72"/>
      <c r="J139" s="72"/>
      <c r="K139" s="72"/>
      <c r="L139" s="72"/>
    </row>
    <row r="140" spans="1:12" hidden="1" x14ac:dyDescent="0.2">
      <c r="A140" s="36"/>
      <c r="B140" s="37" t="s">
        <v>63</v>
      </c>
      <c r="C140" s="51" t="s">
        <v>64</v>
      </c>
      <c r="D140" s="46"/>
      <c r="E140" s="46"/>
      <c r="F140" s="51"/>
      <c r="G140" s="72"/>
      <c r="H140" s="72"/>
      <c r="I140" s="72"/>
      <c r="J140" s="72"/>
      <c r="K140" s="72"/>
      <c r="L140" s="72"/>
    </row>
    <row r="141" spans="1:12" hidden="1" x14ac:dyDescent="0.2">
      <c r="A141" s="36"/>
      <c r="B141" s="37" t="s">
        <v>65</v>
      </c>
      <c r="C141" s="51" t="s">
        <v>66</v>
      </c>
      <c r="D141" s="46"/>
      <c r="E141" s="46"/>
      <c r="F141" s="51"/>
      <c r="G141" s="72"/>
      <c r="H141" s="72"/>
      <c r="I141" s="72"/>
      <c r="J141" s="72"/>
      <c r="K141" s="72"/>
      <c r="L141" s="72"/>
    </row>
    <row r="142" spans="1:12" hidden="1" x14ac:dyDescent="0.2">
      <c r="A142" s="36"/>
      <c r="B142" s="37" t="s">
        <v>67</v>
      </c>
      <c r="C142" s="51" t="s">
        <v>68</v>
      </c>
      <c r="D142" s="46"/>
      <c r="E142" s="46"/>
      <c r="F142" s="51"/>
      <c r="G142" s="72"/>
      <c r="H142" s="72"/>
      <c r="I142" s="72"/>
      <c r="J142" s="72"/>
      <c r="K142" s="72"/>
      <c r="L142" s="72"/>
    </row>
    <row r="143" spans="1:12" x14ac:dyDescent="0.2">
      <c r="A143" s="36"/>
      <c r="B143" s="37" t="s">
        <v>69</v>
      </c>
      <c r="C143" s="51" t="s">
        <v>70</v>
      </c>
      <c r="D143" s="46"/>
      <c r="E143" s="46"/>
      <c r="F143" s="51"/>
      <c r="G143" s="73">
        <f>'05'!E25</f>
        <v>0</v>
      </c>
      <c r="H143" s="73">
        <f>'05'!F25</f>
        <v>0</v>
      </c>
      <c r="I143" s="73">
        <f>'05'!G25</f>
        <v>0</v>
      </c>
      <c r="J143" s="73">
        <f>'05'!H25</f>
        <v>0</v>
      </c>
      <c r="K143" s="73">
        <f>'05'!I25</f>
        <v>0</v>
      </c>
      <c r="L143" s="73">
        <f>'05'!J25</f>
        <v>0</v>
      </c>
    </row>
    <row r="144" spans="1:12" x14ac:dyDescent="0.2">
      <c r="A144" s="36"/>
      <c r="B144" s="37" t="s">
        <v>71</v>
      </c>
      <c r="C144" s="51" t="s">
        <v>72</v>
      </c>
      <c r="D144" s="46"/>
      <c r="E144" s="46"/>
      <c r="F144" s="51"/>
      <c r="G144" s="73">
        <f>'05'!E26</f>
        <v>261434</v>
      </c>
      <c r="H144" s="73">
        <f>'05'!F26</f>
        <v>282600</v>
      </c>
      <c r="I144" s="73">
        <f>'05'!G26</f>
        <v>338600</v>
      </c>
      <c r="J144" s="73">
        <f>'05'!H26</f>
        <v>282600</v>
      </c>
      <c r="K144" s="73">
        <f>'05'!I26</f>
        <v>282600</v>
      </c>
      <c r="L144" s="73">
        <f>'05'!J26</f>
        <v>282600</v>
      </c>
    </row>
    <row r="145" spans="1:12" x14ac:dyDescent="0.2">
      <c r="A145" s="74"/>
      <c r="B145" s="37" t="s">
        <v>73</v>
      </c>
      <c r="C145" s="51" t="s">
        <v>74</v>
      </c>
      <c r="D145" s="46"/>
      <c r="E145" s="46"/>
      <c r="F145" s="51"/>
      <c r="G145" s="73">
        <f>'05'!E27</f>
        <v>0</v>
      </c>
      <c r="H145" s="73">
        <f>'05'!F27</f>
        <v>0</v>
      </c>
      <c r="I145" s="73">
        <f>'05'!G27</f>
        <v>0</v>
      </c>
      <c r="J145" s="73">
        <f>'05'!H27</f>
        <v>0</v>
      </c>
      <c r="K145" s="73">
        <f>'05'!I27</f>
        <v>0</v>
      </c>
      <c r="L145" s="73">
        <f>'05'!J27</f>
        <v>0</v>
      </c>
    </row>
    <row r="146" spans="1:12" x14ac:dyDescent="0.2">
      <c r="A146" s="74"/>
      <c r="B146" s="37" t="s">
        <v>75</v>
      </c>
      <c r="C146" s="51" t="s">
        <v>76</v>
      </c>
      <c r="D146" s="46"/>
      <c r="E146" s="46"/>
      <c r="F146" s="51"/>
      <c r="G146" s="73">
        <f>'07'!E25</f>
        <v>0</v>
      </c>
      <c r="H146" s="73">
        <f>'07'!F25</f>
        <v>0</v>
      </c>
      <c r="I146" s="73">
        <f>'07'!G25</f>
        <v>0</v>
      </c>
      <c r="J146" s="73">
        <f>'07'!H25</f>
        <v>0</v>
      </c>
      <c r="K146" s="73">
        <f>'07'!I25</f>
        <v>0</v>
      </c>
      <c r="L146" s="73">
        <f>'07'!J25</f>
        <v>0</v>
      </c>
    </row>
    <row r="147" spans="1:12" x14ac:dyDescent="0.2">
      <c r="A147" s="74"/>
      <c r="B147" s="37" t="s">
        <v>77</v>
      </c>
      <c r="C147" s="51" t="s">
        <v>78</v>
      </c>
      <c r="D147" s="46"/>
      <c r="E147" s="46"/>
      <c r="F147" s="51"/>
      <c r="G147" s="73">
        <f>'08'!E21</f>
        <v>69443.990000000005</v>
      </c>
      <c r="H147" s="73">
        <f>'08'!F21</f>
        <v>40000</v>
      </c>
      <c r="I147" s="73">
        <f>'08'!G21</f>
        <v>40000</v>
      </c>
      <c r="J147" s="73">
        <f>'08'!H21</f>
        <v>40000</v>
      </c>
      <c r="K147" s="73">
        <f>'08'!I21</f>
        <v>40000</v>
      </c>
      <c r="L147" s="73">
        <f>'08'!J21</f>
        <v>40000</v>
      </c>
    </row>
    <row r="148" spans="1:12" x14ac:dyDescent="0.2">
      <c r="A148" s="74"/>
      <c r="B148" s="37" t="s">
        <v>79</v>
      </c>
      <c r="C148" s="51" t="s">
        <v>80</v>
      </c>
      <c r="D148" s="46"/>
      <c r="E148" s="46"/>
      <c r="F148" s="51"/>
      <c r="G148" s="73">
        <f>'09'!E24</f>
        <v>205367.27</v>
      </c>
      <c r="H148" s="73">
        <f>'09'!F24</f>
        <v>111500</v>
      </c>
      <c r="I148" s="73">
        <f>'09'!G24</f>
        <v>388000</v>
      </c>
      <c r="J148" s="73">
        <f>'09'!H24</f>
        <v>15500</v>
      </c>
      <c r="K148" s="73">
        <f>'09'!I24</f>
        <v>15500</v>
      </c>
      <c r="L148" s="73">
        <f>'09'!J24</f>
        <v>15500</v>
      </c>
    </row>
    <row r="149" spans="1:12" x14ac:dyDescent="0.2">
      <c r="A149" s="74"/>
      <c r="B149" s="37" t="s">
        <v>81</v>
      </c>
      <c r="C149" s="51" t="s">
        <v>82</v>
      </c>
      <c r="D149" s="46"/>
      <c r="E149" s="46"/>
      <c r="F149" s="51"/>
      <c r="G149" s="73">
        <f>'10'!E21</f>
        <v>4138.62</v>
      </c>
      <c r="H149" s="73">
        <f>'10'!F21</f>
        <v>800</v>
      </c>
      <c r="I149" s="73">
        <f>'10'!G21</f>
        <v>2200</v>
      </c>
      <c r="J149" s="73">
        <f>'10'!H21</f>
        <v>800</v>
      </c>
      <c r="K149" s="73">
        <f>'10'!I21</f>
        <v>800</v>
      </c>
      <c r="L149" s="73">
        <f>'10'!J21</f>
        <v>800</v>
      </c>
    </row>
    <row r="150" spans="1:12" x14ac:dyDescent="0.2">
      <c r="A150" s="74"/>
      <c r="B150" s="37" t="s">
        <v>83</v>
      </c>
      <c r="C150" s="51" t="s">
        <v>84</v>
      </c>
      <c r="D150" s="46"/>
      <c r="E150" s="46"/>
      <c r="F150" s="51"/>
      <c r="G150" s="73">
        <f>'10'!E22</f>
        <v>0</v>
      </c>
      <c r="H150" s="73">
        <f>'10'!F22</f>
        <v>0</v>
      </c>
      <c r="I150" s="73">
        <f>'10'!G22</f>
        <v>0</v>
      </c>
      <c r="J150" s="73">
        <f>'10'!H22</f>
        <v>0</v>
      </c>
      <c r="K150" s="73">
        <f>'10'!I22</f>
        <v>0</v>
      </c>
      <c r="L150" s="73">
        <f>'10'!J22</f>
        <v>0</v>
      </c>
    </row>
    <row r="151" spans="1:12" x14ac:dyDescent="0.2">
      <c r="A151" s="74"/>
      <c r="B151" s="37" t="s">
        <v>85</v>
      </c>
      <c r="C151" s="51" t="s">
        <v>86</v>
      </c>
      <c r="D151" s="46"/>
      <c r="E151" s="46"/>
      <c r="F151" s="51"/>
      <c r="G151" s="73">
        <f>'10'!E23</f>
        <v>13600</v>
      </c>
      <c r="H151" s="73">
        <f>'10'!F23</f>
        <v>25000</v>
      </c>
      <c r="I151" s="73">
        <f>'10'!G23</f>
        <v>25000</v>
      </c>
      <c r="J151" s="73">
        <f>'10'!H23</f>
        <v>25000</v>
      </c>
      <c r="K151" s="73">
        <f>'10'!I23</f>
        <v>25000</v>
      </c>
      <c r="L151" s="73">
        <f>'10'!J23</f>
        <v>25000</v>
      </c>
    </row>
    <row r="152" spans="1:12" x14ac:dyDescent="0.2">
      <c r="A152" s="74"/>
      <c r="B152" s="37">
        <v>103</v>
      </c>
      <c r="C152" s="51" t="s">
        <v>87</v>
      </c>
      <c r="D152" s="46"/>
      <c r="E152" s="46"/>
      <c r="F152" s="51"/>
      <c r="G152" s="73">
        <f>'10'!E24</f>
        <v>0</v>
      </c>
      <c r="H152" s="73">
        <f>'10'!F24</f>
        <v>0</v>
      </c>
      <c r="I152" s="73">
        <f>'10'!G24</f>
        <v>0</v>
      </c>
      <c r="J152" s="73">
        <f>'10'!H24</f>
        <v>0</v>
      </c>
      <c r="K152" s="73">
        <f>'10'!I24</f>
        <v>0</v>
      </c>
      <c r="L152" s="73">
        <f>'10'!J24</f>
        <v>0</v>
      </c>
    </row>
    <row r="153" spans="1:12" x14ac:dyDescent="0.2">
      <c r="A153" s="74"/>
      <c r="B153" s="37" t="s">
        <v>88</v>
      </c>
      <c r="C153" s="51" t="s">
        <v>89</v>
      </c>
      <c r="D153" s="46"/>
      <c r="E153" s="46"/>
      <c r="F153" s="51"/>
      <c r="G153" s="73">
        <f>'12'!E26</f>
        <v>244175</v>
      </c>
      <c r="H153" s="73">
        <f>'12'!F26</f>
        <v>118200</v>
      </c>
      <c r="I153" s="73">
        <f>'12'!G26</f>
        <v>345000</v>
      </c>
      <c r="J153" s="73">
        <f>'12'!H26</f>
        <v>218200</v>
      </c>
      <c r="K153" s="73">
        <f>'12'!I26</f>
        <v>237900</v>
      </c>
      <c r="L153" s="73">
        <f>'12'!J26</f>
        <v>237900</v>
      </c>
    </row>
    <row r="154" spans="1:12" x14ac:dyDescent="0.2">
      <c r="A154" s="74"/>
      <c r="B154" s="37" t="s">
        <v>90</v>
      </c>
      <c r="C154" s="51" t="s">
        <v>91</v>
      </c>
      <c r="D154" s="46"/>
      <c r="E154" s="46"/>
      <c r="F154" s="51"/>
      <c r="G154" s="73">
        <f>'12'!E27</f>
        <v>0</v>
      </c>
      <c r="H154" s="73">
        <f>'12'!F27</f>
        <v>0</v>
      </c>
      <c r="I154" s="73">
        <f>'12'!G27</f>
        <v>0</v>
      </c>
      <c r="J154" s="73">
        <f>'12'!H27</f>
        <v>0</v>
      </c>
      <c r="K154" s="73">
        <f>'12'!I27</f>
        <v>0</v>
      </c>
      <c r="L154" s="73">
        <f>'12'!J27</f>
        <v>0</v>
      </c>
    </row>
    <row r="155" spans="1:12" x14ac:dyDescent="0.2">
      <c r="A155" s="74"/>
      <c r="B155" s="37" t="s">
        <v>92</v>
      </c>
      <c r="C155" s="51" t="s">
        <v>93</v>
      </c>
      <c r="D155" s="46"/>
      <c r="E155" s="46"/>
      <c r="F155" s="51"/>
      <c r="G155" s="73">
        <f>'12'!E28</f>
        <v>0</v>
      </c>
      <c r="H155" s="73">
        <f>'12'!F28</f>
        <v>0</v>
      </c>
      <c r="I155" s="73">
        <f>'12'!G28</f>
        <v>0</v>
      </c>
      <c r="J155" s="73">
        <f>'12'!H28</f>
        <v>0</v>
      </c>
      <c r="K155" s="73">
        <f>'12'!I28</f>
        <v>0</v>
      </c>
      <c r="L155" s="73">
        <f>'12'!J28</f>
        <v>0</v>
      </c>
    </row>
    <row r="156" spans="1:12" x14ac:dyDescent="0.2">
      <c r="A156" s="74"/>
      <c r="B156" s="37" t="s">
        <v>94</v>
      </c>
      <c r="C156" s="51" t="s">
        <v>95</v>
      </c>
      <c r="D156" s="46"/>
      <c r="E156" s="46"/>
      <c r="F156" s="51"/>
      <c r="G156" s="73">
        <f>'12'!E29</f>
        <v>0</v>
      </c>
      <c r="H156" s="73">
        <f>'12'!F29</f>
        <v>1100</v>
      </c>
      <c r="I156" s="73">
        <f>'12'!G29</f>
        <v>1100</v>
      </c>
      <c r="J156" s="73">
        <f>'12'!H29</f>
        <v>1100</v>
      </c>
      <c r="K156" s="73">
        <f>'12'!I29</f>
        <v>1100</v>
      </c>
      <c r="L156" s="73">
        <f>'12'!J29</f>
        <v>1100</v>
      </c>
    </row>
    <row r="157" spans="1:12" x14ac:dyDescent="0.2">
      <c r="A157" s="74"/>
      <c r="B157" s="37" t="s">
        <v>96</v>
      </c>
      <c r="C157" s="51" t="s">
        <v>97</v>
      </c>
      <c r="D157" s="46"/>
      <c r="E157" s="46"/>
      <c r="F157" s="51"/>
      <c r="G157" s="73">
        <f>'12'!E30</f>
        <v>0</v>
      </c>
      <c r="H157" s="73">
        <f>'12'!F30</f>
        <v>0</v>
      </c>
      <c r="I157" s="73">
        <f>'12'!G30</f>
        <v>0</v>
      </c>
      <c r="J157" s="73">
        <f>'12'!H30</f>
        <v>0</v>
      </c>
      <c r="K157" s="73">
        <f>'12'!I30</f>
        <v>0</v>
      </c>
      <c r="L157" s="73">
        <f>'12'!J30</f>
        <v>0</v>
      </c>
    </row>
    <row r="158" spans="1:12" x14ac:dyDescent="0.2">
      <c r="A158" s="74"/>
      <c r="B158" s="37" t="s">
        <v>98</v>
      </c>
      <c r="C158" s="51" t="s">
        <v>99</v>
      </c>
      <c r="D158" s="46"/>
      <c r="E158" s="46"/>
      <c r="F158" s="51"/>
      <c r="G158" s="73">
        <f>'12'!E31</f>
        <v>0</v>
      </c>
      <c r="H158" s="73">
        <f>'12'!F31</f>
        <v>0</v>
      </c>
      <c r="I158" s="73">
        <f>'12'!G31</f>
        <v>0</v>
      </c>
      <c r="J158" s="73">
        <f>'12'!H31</f>
        <v>0</v>
      </c>
      <c r="K158" s="73">
        <f>'12'!I31</f>
        <v>0</v>
      </c>
      <c r="L158" s="73">
        <f>'12'!J31</f>
        <v>0</v>
      </c>
    </row>
    <row r="159" spans="1:12" x14ac:dyDescent="0.2">
      <c r="A159" s="74"/>
      <c r="B159" s="37" t="s">
        <v>100</v>
      </c>
      <c r="C159" s="51" t="s">
        <v>42</v>
      </c>
      <c r="D159" s="46"/>
      <c r="E159" s="46"/>
      <c r="F159" s="51"/>
      <c r="G159" s="73">
        <f>'13'!E25</f>
        <v>0</v>
      </c>
      <c r="H159" s="73">
        <f>'13'!F25</f>
        <v>0</v>
      </c>
      <c r="I159" s="73">
        <f>'13'!G25</f>
        <v>0</v>
      </c>
      <c r="J159" s="73">
        <f>'13'!H25</f>
        <v>0</v>
      </c>
      <c r="K159" s="73">
        <f>'13'!I25</f>
        <v>0</v>
      </c>
      <c r="L159" s="73">
        <f>'13'!J25</f>
        <v>0</v>
      </c>
    </row>
    <row r="160" spans="1:12" x14ac:dyDescent="0.2">
      <c r="A160" s="74"/>
      <c r="B160" s="37" t="s">
        <v>101</v>
      </c>
      <c r="C160" s="51" t="s">
        <v>102</v>
      </c>
      <c r="D160" s="46"/>
      <c r="E160" s="46"/>
      <c r="F160" s="51"/>
      <c r="G160" s="73">
        <f>'15'!E25</f>
        <v>9534</v>
      </c>
      <c r="H160" s="73">
        <f>'15'!F25</f>
        <v>7900</v>
      </c>
      <c r="I160" s="73">
        <f>'15'!G25</f>
        <v>7900</v>
      </c>
      <c r="J160" s="73">
        <f>'15'!H25</f>
        <v>0</v>
      </c>
      <c r="K160" s="73">
        <f>'15'!I25</f>
        <v>0</v>
      </c>
      <c r="L160" s="73">
        <f>'15'!J25</f>
        <v>0</v>
      </c>
    </row>
    <row r="161" spans="1:12" x14ac:dyDescent="0.2">
      <c r="A161" s="74"/>
      <c r="B161" s="37" t="s">
        <v>103</v>
      </c>
      <c r="C161" s="51" t="s">
        <v>104</v>
      </c>
      <c r="D161" s="46"/>
      <c r="E161" s="46"/>
      <c r="F161" s="51"/>
      <c r="G161" s="73">
        <f>'15'!E26</f>
        <v>0</v>
      </c>
      <c r="H161" s="73">
        <f>'15'!F26</f>
        <v>0</v>
      </c>
      <c r="I161" s="73">
        <f>'15'!G26</f>
        <v>0</v>
      </c>
      <c r="J161" s="73">
        <f>'15'!H26</f>
        <v>0</v>
      </c>
      <c r="K161" s="73">
        <f>'15'!I26</f>
        <v>0</v>
      </c>
      <c r="L161" s="73">
        <f>'15'!J26</f>
        <v>0</v>
      </c>
    </row>
    <row r="162" spans="1:12" x14ac:dyDescent="0.2">
      <c r="A162" s="74"/>
      <c r="B162" s="37" t="s">
        <v>105</v>
      </c>
      <c r="C162" s="51" t="s">
        <v>44</v>
      </c>
      <c r="D162" s="46"/>
      <c r="E162" s="46"/>
      <c r="F162" s="51"/>
      <c r="G162" s="73">
        <f>'17'!E34</f>
        <v>0</v>
      </c>
      <c r="H162" s="73">
        <f>'17'!F34</f>
        <v>0</v>
      </c>
      <c r="I162" s="73">
        <f>'17'!G34</f>
        <v>0</v>
      </c>
      <c r="J162" s="73">
        <f>'17'!H34</f>
        <v>0</v>
      </c>
      <c r="K162" s="73">
        <f>'17'!I34</f>
        <v>0</v>
      </c>
      <c r="L162" s="73">
        <f>'17'!J34</f>
        <v>0</v>
      </c>
    </row>
    <row r="163" spans="1:12" x14ac:dyDescent="0.2">
      <c r="A163" s="74"/>
      <c r="B163" s="37" t="s">
        <v>106</v>
      </c>
      <c r="C163" s="51" t="s">
        <v>107</v>
      </c>
      <c r="D163" s="46"/>
      <c r="E163" s="46"/>
      <c r="F163" s="51"/>
      <c r="G163" s="73">
        <f>'17'!E35</f>
        <v>0</v>
      </c>
      <c r="H163" s="73">
        <f>'17'!F35</f>
        <v>0</v>
      </c>
      <c r="I163" s="73">
        <f>'17'!G35</f>
        <v>0</v>
      </c>
      <c r="J163" s="73">
        <f>'17'!H35</f>
        <v>0</v>
      </c>
      <c r="K163" s="73">
        <f>'17'!I35</f>
        <v>0</v>
      </c>
      <c r="L163" s="73">
        <f>'17'!J35</f>
        <v>0</v>
      </c>
    </row>
    <row r="164" spans="1:12" x14ac:dyDescent="0.2">
      <c r="A164" s="74"/>
      <c r="B164" s="37" t="s">
        <v>108</v>
      </c>
      <c r="C164" s="51" t="s">
        <v>109</v>
      </c>
      <c r="D164" s="46"/>
      <c r="E164" s="46"/>
      <c r="F164" s="51"/>
      <c r="G164" s="73">
        <f>'17'!E36</f>
        <v>0</v>
      </c>
      <c r="H164" s="73">
        <f>'17'!F36</f>
        <v>0</v>
      </c>
      <c r="I164" s="73">
        <f>'17'!G36</f>
        <v>0</v>
      </c>
      <c r="J164" s="73">
        <f>'17'!H36</f>
        <v>0</v>
      </c>
      <c r="K164" s="73">
        <f>'17'!I36</f>
        <v>0</v>
      </c>
      <c r="L164" s="73">
        <f>'17'!J36</f>
        <v>0</v>
      </c>
    </row>
    <row r="165" spans="1:12" x14ac:dyDescent="0.2">
      <c r="A165" s="74"/>
      <c r="B165" s="37" t="s">
        <v>110</v>
      </c>
      <c r="C165" s="51" t="s">
        <v>111</v>
      </c>
      <c r="D165" s="46"/>
      <c r="E165" s="46"/>
      <c r="F165" s="51"/>
      <c r="G165" s="73">
        <f>'17'!E37</f>
        <v>168692.26</v>
      </c>
      <c r="H165" s="73">
        <f>'17'!F37</f>
        <v>150000</v>
      </c>
      <c r="I165" s="73">
        <f>'17'!G37</f>
        <v>195000</v>
      </c>
      <c r="J165" s="73">
        <f>'17'!H37</f>
        <v>150000</v>
      </c>
      <c r="K165" s="73">
        <f>'17'!I37</f>
        <v>150000</v>
      </c>
      <c r="L165" s="73">
        <f>'17'!J37</f>
        <v>150000</v>
      </c>
    </row>
    <row r="166" spans="1:12" x14ac:dyDescent="0.2">
      <c r="A166" s="74"/>
      <c r="B166" s="37" t="s">
        <v>112</v>
      </c>
      <c r="C166" s="51" t="s">
        <v>113</v>
      </c>
      <c r="D166" s="46"/>
      <c r="E166" s="46"/>
      <c r="F166" s="51"/>
      <c r="G166" s="73">
        <f>'20'!E26</f>
        <v>0</v>
      </c>
      <c r="H166" s="73">
        <f>'20'!F26</f>
        <v>0</v>
      </c>
      <c r="I166" s="73">
        <f>'20'!G26</f>
        <v>0</v>
      </c>
      <c r="J166" s="73">
        <f>'20'!H26</f>
        <v>0</v>
      </c>
      <c r="K166" s="73">
        <f>'20'!I26</f>
        <v>0</v>
      </c>
      <c r="L166" s="73">
        <f>'20'!J26</f>
        <v>0</v>
      </c>
    </row>
    <row r="167" spans="1:12" x14ac:dyDescent="0.2">
      <c r="A167" s="74"/>
      <c r="B167" s="37" t="s">
        <v>114</v>
      </c>
      <c r="C167" s="51" t="s">
        <v>115</v>
      </c>
      <c r="D167" s="46"/>
      <c r="E167" s="46"/>
      <c r="F167" s="51"/>
      <c r="G167" s="73">
        <f>'20'!E27</f>
        <v>72782486.150000006</v>
      </c>
      <c r="H167" s="73">
        <f>'20'!F27</f>
        <v>65763600</v>
      </c>
      <c r="I167" s="73">
        <f>'20'!G27</f>
        <v>77708200</v>
      </c>
      <c r="J167" s="73">
        <f>'20'!H27</f>
        <v>81645000</v>
      </c>
      <c r="K167" s="73">
        <f>'20'!I27</f>
        <v>78575000</v>
      </c>
      <c r="L167" s="73">
        <f>'20'!J27</f>
        <v>78595000</v>
      </c>
    </row>
    <row r="168" spans="1:12" x14ac:dyDescent="0.2">
      <c r="A168" s="74"/>
      <c r="B168" s="37" t="s">
        <v>116</v>
      </c>
      <c r="C168" s="51" t="s">
        <v>117</v>
      </c>
      <c r="D168" s="46"/>
      <c r="E168" s="46"/>
      <c r="F168" s="51"/>
      <c r="G168" s="73">
        <f>'20'!E28</f>
        <v>0</v>
      </c>
      <c r="H168" s="73">
        <f>'20'!F28</f>
        <v>0</v>
      </c>
      <c r="I168" s="73">
        <f>'20'!G28</f>
        <v>0</v>
      </c>
      <c r="J168" s="73">
        <f>'20'!H28</f>
        <v>0</v>
      </c>
      <c r="K168" s="73">
        <f>'20'!I28</f>
        <v>0</v>
      </c>
      <c r="L168" s="73">
        <f>'20'!J28</f>
        <v>0</v>
      </c>
    </row>
    <row r="169" spans="1:12" x14ac:dyDescent="0.2">
      <c r="A169" s="74"/>
      <c r="B169" s="37" t="s">
        <v>118</v>
      </c>
      <c r="C169" s="51" t="s">
        <v>119</v>
      </c>
      <c r="D169" s="46"/>
      <c r="E169" s="46"/>
      <c r="F169" s="51"/>
      <c r="G169" s="73">
        <f>'20'!E29</f>
        <v>864485.78</v>
      </c>
      <c r="H169" s="73">
        <f>'20'!F29</f>
        <v>106000</v>
      </c>
      <c r="I169" s="73">
        <f>'20'!G29</f>
        <v>286000</v>
      </c>
      <c r="J169" s="73">
        <f>'20'!H29</f>
        <v>167500</v>
      </c>
      <c r="K169" s="73">
        <f>'20'!I29</f>
        <v>167500</v>
      </c>
      <c r="L169" s="73">
        <f>'20'!J29</f>
        <v>167500</v>
      </c>
    </row>
    <row r="170" spans="1:12" x14ac:dyDescent="0.2">
      <c r="A170" s="74"/>
      <c r="B170" s="37" t="s">
        <v>120</v>
      </c>
      <c r="C170" s="51" t="s">
        <v>121</v>
      </c>
      <c r="D170" s="46"/>
      <c r="E170" s="46"/>
      <c r="F170" s="51"/>
      <c r="G170" s="73">
        <f>'20'!E30</f>
        <v>34244422.699999996</v>
      </c>
      <c r="H170" s="73">
        <f>'20'!F30</f>
        <v>36283400</v>
      </c>
      <c r="I170" s="73">
        <f>'20'!G30</f>
        <v>36469000</v>
      </c>
      <c r="J170" s="73">
        <f>'20'!H30</f>
        <v>37240500</v>
      </c>
      <c r="K170" s="73">
        <f>'20'!I30</f>
        <v>37735600</v>
      </c>
      <c r="L170" s="73">
        <f>'20'!J30</f>
        <v>37960400</v>
      </c>
    </row>
    <row r="171" spans="1:12" x14ac:dyDescent="0.2">
      <c r="A171" s="74"/>
      <c r="B171" s="37" t="s">
        <v>122</v>
      </c>
      <c r="C171" s="51" t="s">
        <v>123</v>
      </c>
      <c r="D171" s="46"/>
      <c r="E171" s="46"/>
      <c r="F171" s="51"/>
      <c r="G171" s="73">
        <f>'20'!E31</f>
        <v>278607.34999999998</v>
      </c>
      <c r="H171" s="73">
        <f>'20'!F31</f>
        <v>215500</v>
      </c>
      <c r="I171" s="73">
        <f>'20'!G31</f>
        <v>256700</v>
      </c>
      <c r="J171" s="73">
        <f>'20'!H31</f>
        <v>215500</v>
      </c>
      <c r="K171" s="73">
        <f>'20'!I31</f>
        <v>215500</v>
      </c>
      <c r="L171" s="73">
        <f>'20'!J31</f>
        <v>215500</v>
      </c>
    </row>
    <row r="172" spans="1:12" x14ac:dyDescent="0.2">
      <c r="A172" s="74"/>
      <c r="B172" s="37">
        <v>208</v>
      </c>
      <c r="C172" s="51" t="s">
        <v>124</v>
      </c>
      <c r="D172" s="46"/>
      <c r="E172" s="46"/>
      <c r="F172" s="51"/>
      <c r="G172" s="73">
        <f>'20'!E32</f>
        <v>0</v>
      </c>
      <c r="H172" s="73">
        <f>'20'!F32</f>
        <v>0</v>
      </c>
      <c r="I172" s="73">
        <f>'20'!G32</f>
        <v>0</v>
      </c>
      <c r="J172" s="73">
        <f>'20'!H32</f>
        <v>0</v>
      </c>
      <c r="K172" s="73">
        <f>'20'!I32</f>
        <v>0</v>
      </c>
      <c r="L172" s="73">
        <f>'20'!J32</f>
        <v>0</v>
      </c>
    </row>
    <row r="173" spans="1:12" x14ac:dyDescent="0.2">
      <c r="A173" s="74"/>
      <c r="B173" s="37" t="s">
        <v>125</v>
      </c>
      <c r="C173" s="51" t="s">
        <v>126</v>
      </c>
      <c r="D173" s="46"/>
      <c r="E173" s="46"/>
      <c r="F173" s="51"/>
      <c r="G173" s="73"/>
      <c r="H173" s="73"/>
      <c r="I173" s="73"/>
      <c r="J173" s="73"/>
      <c r="K173" s="73"/>
      <c r="L173" s="73"/>
    </row>
    <row r="174" spans="1:12" x14ac:dyDescent="0.2">
      <c r="A174" s="74"/>
      <c r="B174" s="75" t="s">
        <v>127</v>
      </c>
      <c r="C174" s="51" t="s">
        <v>128</v>
      </c>
      <c r="D174" s="46"/>
      <c r="E174" s="46"/>
      <c r="F174" s="51"/>
      <c r="G174" s="73">
        <f>'30'!E30</f>
        <v>574278.13</v>
      </c>
      <c r="H174" s="73">
        <f>'30'!F30</f>
        <v>400000</v>
      </c>
      <c r="I174" s="73">
        <f>'30'!G30</f>
        <v>642300</v>
      </c>
      <c r="J174" s="73">
        <f>'30'!H30</f>
        <v>318000</v>
      </c>
      <c r="K174" s="73">
        <f>'30'!I30</f>
        <v>318000</v>
      </c>
      <c r="L174" s="73">
        <f>'30'!J30</f>
        <v>318000</v>
      </c>
    </row>
    <row r="175" spans="1:12" x14ac:dyDescent="0.2">
      <c r="A175" s="74"/>
      <c r="B175" s="75" t="s">
        <v>129</v>
      </c>
      <c r="C175" s="51" t="s">
        <v>130</v>
      </c>
      <c r="D175" s="46"/>
      <c r="E175" s="46"/>
      <c r="F175" s="51"/>
      <c r="G175" s="73">
        <f>'30'!E31</f>
        <v>56253.71</v>
      </c>
      <c r="H175" s="73">
        <f>'30'!F31</f>
        <v>49000</v>
      </c>
      <c r="I175" s="73">
        <f>'30'!G31</f>
        <v>95500</v>
      </c>
      <c r="J175" s="73">
        <f>'30'!H31</f>
        <v>49000</v>
      </c>
      <c r="K175" s="73">
        <f>'30'!I31</f>
        <v>49000</v>
      </c>
      <c r="L175" s="73">
        <f>'30'!J31</f>
        <v>49000</v>
      </c>
    </row>
    <row r="176" spans="1:12" x14ac:dyDescent="0.2">
      <c r="A176" s="74"/>
      <c r="B176" s="75" t="s">
        <v>131</v>
      </c>
      <c r="C176" s="51" t="s">
        <v>132</v>
      </c>
      <c r="D176" s="46"/>
      <c r="E176" s="46"/>
      <c r="F176" s="51"/>
      <c r="G176" s="73">
        <f>'30'!E32</f>
        <v>617720.21</v>
      </c>
      <c r="H176" s="73">
        <f>'30'!F32</f>
        <v>565000</v>
      </c>
      <c r="I176" s="73">
        <f>'30'!G32</f>
        <v>787000</v>
      </c>
      <c r="J176" s="73">
        <f>'30'!H32</f>
        <v>612000</v>
      </c>
      <c r="K176" s="73">
        <f>'30'!I32</f>
        <v>612000</v>
      </c>
      <c r="L176" s="73">
        <f>'30'!J32</f>
        <v>612000</v>
      </c>
    </row>
    <row r="177" spans="1:12" x14ac:dyDescent="0.2">
      <c r="A177" s="74"/>
      <c r="B177" s="75" t="s">
        <v>133</v>
      </c>
      <c r="C177" s="51" t="s">
        <v>134</v>
      </c>
      <c r="D177" s="46"/>
      <c r="E177" s="46"/>
      <c r="F177" s="51"/>
      <c r="G177" s="73">
        <f>'30'!E33</f>
        <v>43264.18</v>
      </c>
      <c r="H177" s="73">
        <f>'30'!F33</f>
        <v>66200</v>
      </c>
      <c r="I177" s="73">
        <f>'30'!G33</f>
        <v>41000</v>
      </c>
      <c r="J177" s="73">
        <f>'30'!H33</f>
        <v>43000</v>
      </c>
      <c r="K177" s="73">
        <f>'30'!I33</f>
        <v>43000</v>
      </c>
      <c r="L177" s="73">
        <f>'30'!J33</f>
        <v>43000</v>
      </c>
    </row>
    <row r="178" spans="1:12" x14ac:dyDescent="0.2">
      <c r="A178" s="74"/>
      <c r="B178" s="75" t="s">
        <v>135</v>
      </c>
      <c r="C178" s="51" t="s">
        <v>136</v>
      </c>
      <c r="D178" s="46"/>
      <c r="E178" s="46"/>
      <c r="F178" s="51"/>
      <c r="G178" s="73">
        <f>'30'!E34</f>
        <v>0</v>
      </c>
      <c r="H178" s="73">
        <f>'30'!F34</f>
        <v>0</v>
      </c>
      <c r="I178" s="73">
        <f>'30'!G34</f>
        <v>0</v>
      </c>
      <c r="J178" s="73">
        <f>'30'!H34</f>
        <v>0</v>
      </c>
      <c r="K178" s="73">
        <f>'30'!I34</f>
        <v>0</v>
      </c>
      <c r="L178" s="73">
        <f>'30'!J34</f>
        <v>0</v>
      </c>
    </row>
    <row r="179" spans="1:12" x14ac:dyDescent="0.2">
      <c r="A179" s="74"/>
      <c r="B179" s="75" t="s">
        <v>137</v>
      </c>
      <c r="C179" s="51" t="s">
        <v>138</v>
      </c>
      <c r="D179" s="46"/>
      <c r="E179" s="46"/>
      <c r="F179" s="51"/>
      <c r="G179" s="73">
        <f>'30'!E35</f>
        <v>0</v>
      </c>
      <c r="H179" s="73">
        <f>'30'!F35</f>
        <v>0</v>
      </c>
      <c r="I179" s="73">
        <f>'30'!G35</f>
        <v>0</v>
      </c>
      <c r="J179" s="73">
        <f>'30'!H35</f>
        <v>0</v>
      </c>
      <c r="K179" s="73">
        <f>'30'!I35</f>
        <v>0</v>
      </c>
      <c r="L179" s="73">
        <f>'30'!J35</f>
        <v>0</v>
      </c>
    </row>
    <row r="180" spans="1:12" x14ac:dyDescent="0.2">
      <c r="A180" s="74"/>
      <c r="B180" s="76">
        <v>306</v>
      </c>
      <c r="C180" s="77" t="s">
        <v>139</v>
      </c>
      <c r="D180" s="77"/>
      <c r="E180" s="46"/>
      <c r="F180" s="51"/>
      <c r="G180" s="73">
        <f>'30'!E36</f>
        <v>0</v>
      </c>
      <c r="H180" s="73">
        <f>'30'!F36</f>
        <v>0</v>
      </c>
      <c r="I180" s="73">
        <f>'30'!G36</f>
        <v>0</v>
      </c>
      <c r="J180" s="73">
        <f>'30'!H36</f>
        <v>7400</v>
      </c>
      <c r="K180" s="73">
        <f>'30'!I36</f>
        <v>7400</v>
      </c>
      <c r="L180" s="73">
        <f>'30'!J36</f>
        <v>7400</v>
      </c>
    </row>
    <row r="181" spans="1:12" x14ac:dyDescent="0.2">
      <c r="A181" s="74"/>
      <c r="B181" s="75" t="s">
        <v>140</v>
      </c>
      <c r="C181" s="51" t="s">
        <v>102</v>
      </c>
      <c r="D181" s="46"/>
      <c r="E181" s="46"/>
      <c r="F181" s="51"/>
      <c r="G181" s="73">
        <f>'35'!E26</f>
        <v>2616882.2799999998</v>
      </c>
      <c r="H181" s="73">
        <f>'35'!F26</f>
        <v>1995700</v>
      </c>
      <c r="I181" s="73">
        <f>'35'!G26</f>
        <v>1947500</v>
      </c>
      <c r="J181" s="73">
        <f>'35'!H26</f>
        <v>3939400</v>
      </c>
      <c r="K181" s="73">
        <f>'35'!I26</f>
        <v>4007700</v>
      </c>
      <c r="L181" s="73">
        <f>'35'!J26</f>
        <v>4032500</v>
      </c>
    </row>
    <row r="182" spans="1:12" x14ac:dyDescent="0.2">
      <c r="A182" s="74"/>
      <c r="B182" s="75" t="s">
        <v>141</v>
      </c>
      <c r="C182" s="51" t="s">
        <v>142</v>
      </c>
      <c r="D182" s="46"/>
      <c r="E182" s="46"/>
      <c r="F182" s="51"/>
      <c r="G182" s="73">
        <f>'35'!E27</f>
        <v>225</v>
      </c>
      <c r="H182" s="73">
        <f>'35'!F27</f>
        <v>50000</v>
      </c>
      <c r="I182" s="73">
        <f>'35'!G27</f>
        <v>8000</v>
      </c>
      <c r="J182" s="73">
        <f>'35'!H27</f>
        <v>50000</v>
      </c>
      <c r="K182" s="73">
        <f>'35'!I27</f>
        <v>50000</v>
      </c>
      <c r="L182" s="73">
        <f>'35'!J27</f>
        <v>50000</v>
      </c>
    </row>
    <row r="183" spans="1:12" x14ac:dyDescent="0.2">
      <c r="A183" s="74"/>
      <c r="B183" s="75" t="s">
        <v>143</v>
      </c>
      <c r="C183" s="51" t="s">
        <v>144</v>
      </c>
      <c r="D183" s="46"/>
      <c r="E183" s="46"/>
      <c r="F183" s="51"/>
      <c r="G183" s="73">
        <f>'35'!E28</f>
        <v>1405201.76</v>
      </c>
      <c r="H183" s="73">
        <f>'35'!F28</f>
        <v>995000</v>
      </c>
      <c r="I183" s="73">
        <f>'35'!G28</f>
        <v>447000</v>
      </c>
      <c r="J183" s="73">
        <f>'35'!H28</f>
        <v>995000</v>
      </c>
      <c r="K183" s="73">
        <f>'35'!I28</f>
        <v>995000</v>
      </c>
      <c r="L183" s="73">
        <f>'35'!J28</f>
        <v>995000</v>
      </c>
    </row>
    <row r="184" spans="1:12" x14ac:dyDescent="0.2">
      <c r="A184" s="78"/>
      <c r="B184" s="75" t="s">
        <v>145</v>
      </c>
      <c r="C184" s="51" t="s">
        <v>146</v>
      </c>
      <c r="D184" s="46"/>
      <c r="E184" s="46"/>
      <c r="F184" s="51"/>
      <c r="G184" s="73">
        <f>'35'!E29</f>
        <v>247702.27</v>
      </c>
      <c r="H184" s="73">
        <f>'35'!F29</f>
        <v>377000</v>
      </c>
      <c r="I184" s="73">
        <f>'35'!G29</f>
        <v>194000</v>
      </c>
      <c r="J184" s="73">
        <f>'35'!H29</f>
        <v>377000</v>
      </c>
      <c r="K184" s="73">
        <f>'35'!I29</f>
        <v>377000</v>
      </c>
      <c r="L184" s="73">
        <f>'35'!J29</f>
        <v>377000</v>
      </c>
    </row>
    <row r="185" spans="1:12" hidden="1" x14ac:dyDescent="0.2">
      <c r="A185" s="78"/>
      <c r="B185" s="75" t="s">
        <v>147</v>
      </c>
      <c r="C185" s="51" t="s">
        <v>148</v>
      </c>
      <c r="D185" s="46"/>
      <c r="E185" s="46"/>
      <c r="F185" s="51"/>
      <c r="G185" s="73">
        <f>'35'!E30</f>
        <v>165000</v>
      </c>
      <c r="H185" s="73"/>
      <c r="I185" s="73"/>
      <c r="J185" s="73"/>
      <c r="K185" s="73"/>
      <c r="L185" s="73"/>
    </row>
    <row r="186" spans="1:12" x14ac:dyDescent="0.2">
      <c r="A186" s="74"/>
      <c r="B186" s="75" t="s">
        <v>149</v>
      </c>
      <c r="C186" s="51" t="s">
        <v>150</v>
      </c>
      <c r="D186" s="46"/>
      <c r="E186" s="46"/>
      <c r="F186" s="51"/>
      <c r="G186" s="73">
        <f>'35'!E30</f>
        <v>165000</v>
      </c>
      <c r="H186" s="73">
        <f>'35'!F30</f>
        <v>160000</v>
      </c>
      <c r="I186" s="73">
        <f>'35'!G30</f>
        <v>130000</v>
      </c>
      <c r="J186" s="73">
        <f>'35'!H30</f>
        <v>160000</v>
      </c>
      <c r="K186" s="73">
        <f>'35'!I30</f>
        <v>160000</v>
      </c>
      <c r="L186" s="73">
        <f>'35'!J30</f>
        <v>160000</v>
      </c>
    </row>
    <row r="187" spans="1:12" x14ac:dyDescent="0.2">
      <c r="A187" s="74"/>
      <c r="B187" s="75" t="s">
        <v>151</v>
      </c>
      <c r="C187" s="51" t="s">
        <v>152</v>
      </c>
      <c r="D187" s="46"/>
      <c r="E187" s="46"/>
      <c r="F187" s="51"/>
      <c r="G187" s="73">
        <f>'40'!E24</f>
        <v>228149.73</v>
      </c>
      <c r="H187" s="73">
        <f>'40'!F24</f>
        <v>252500</v>
      </c>
      <c r="I187" s="73">
        <f>'40'!G24</f>
        <v>356300</v>
      </c>
      <c r="J187" s="73">
        <f>'40'!H24</f>
        <v>360000</v>
      </c>
      <c r="K187" s="73">
        <f>'40'!I24</f>
        <v>380000</v>
      </c>
      <c r="L187" s="73">
        <f>'40'!J24</f>
        <v>390000</v>
      </c>
    </row>
    <row r="188" spans="1:12" x14ac:dyDescent="0.2">
      <c r="A188" s="74"/>
      <c r="B188" s="75" t="s">
        <v>153</v>
      </c>
      <c r="C188" s="51" t="s">
        <v>154</v>
      </c>
      <c r="D188" s="46"/>
      <c r="E188" s="46"/>
      <c r="F188" s="51"/>
      <c r="G188" s="73">
        <f>'40'!E25</f>
        <v>0</v>
      </c>
      <c r="H188" s="73">
        <f>'40'!F25</f>
        <v>0</v>
      </c>
      <c r="I188" s="73">
        <f>'40'!G25</f>
        <v>0</v>
      </c>
      <c r="J188" s="73">
        <f>'40'!H25</f>
        <v>0</v>
      </c>
      <c r="K188" s="73">
        <f>'40'!I25</f>
        <v>0</v>
      </c>
      <c r="L188" s="73">
        <f>'40'!J25</f>
        <v>0</v>
      </c>
    </row>
    <row r="189" spans="1:12" x14ac:dyDescent="0.2">
      <c r="A189" s="74"/>
      <c r="B189" s="75" t="s">
        <v>155</v>
      </c>
      <c r="C189" s="51" t="s">
        <v>156</v>
      </c>
      <c r="D189" s="46"/>
      <c r="E189" s="46"/>
      <c r="F189" s="51"/>
      <c r="G189" s="73">
        <f>'40'!E26</f>
        <v>0</v>
      </c>
      <c r="H189" s="73">
        <f>'40'!F26</f>
        <v>0</v>
      </c>
      <c r="I189" s="73">
        <f>'40'!G26</f>
        <v>0</v>
      </c>
      <c r="J189" s="73">
        <f>'40'!H26</f>
        <v>0</v>
      </c>
      <c r="K189" s="73">
        <f>'40'!I26</f>
        <v>0</v>
      </c>
      <c r="L189" s="73">
        <f>'40'!J26</f>
        <v>0</v>
      </c>
    </row>
    <row r="190" spans="1:12" x14ac:dyDescent="0.2">
      <c r="A190" s="74"/>
      <c r="B190" s="79" t="s">
        <v>157</v>
      </c>
      <c r="C190" s="51" t="s">
        <v>158</v>
      </c>
      <c r="D190" s="46"/>
      <c r="E190" s="46"/>
      <c r="F190" s="51"/>
      <c r="G190" s="73">
        <f>'40'!E27</f>
        <v>0</v>
      </c>
      <c r="H190" s="73">
        <f>'40'!F27</f>
        <v>0</v>
      </c>
      <c r="I190" s="73">
        <f>'40'!G27</f>
        <v>0</v>
      </c>
      <c r="J190" s="73">
        <f>'40'!H27</f>
        <v>0</v>
      </c>
      <c r="K190" s="73">
        <f>'40'!I27</f>
        <v>0</v>
      </c>
      <c r="L190" s="73">
        <f>'40'!J27</f>
        <v>0</v>
      </c>
    </row>
    <row r="191" spans="1:12" x14ac:dyDescent="0.2">
      <c r="A191" s="74"/>
      <c r="B191" s="37" t="s">
        <v>159</v>
      </c>
      <c r="C191" s="51" t="s">
        <v>160</v>
      </c>
      <c r="D191" s="46"/>
      <c r="E191" s="46"/>
      <c r="F191" s="51"/>
      <c r="G191" s="73">
        <f>'40'!E28</f>
        <v>0</v>
      </c>
      <c r="H191" s="73">
        <f>'40'!F28</f>
        <v>0</v>
      </c>
      <c r="I191" s="73">
        <f>'40'!G28</f>
        <v>0</v>
      </c>
      <c r="J191" s="73">
        <f>'40'!H28</f>
        <v>0</v>
      </c>
      <c r="K191" s="73">
        <f>'40'!I28</f>
        <v>0</v>
      </c>
      <c r="L191" s="73">
        <f>'40'!J28</f>
        <v>0</v>
      </c>
    </row>
    <row r="192" spans="1:12" x14ac:dyDescent="0.2">
      <c r="A192" s="74"/>
      <c r="B192" s="37" t="s">
        <v>161</v>
      </c>
      <c r="C192" s="51" t="s">
        <v>162</v>
      </c>
      <c r="D192" s="46"/>
      <c r="E192" s="46"/>
      <c r="F192" s="51"/>
      <c r="G192" s="73">
        <f>'40'!E29</f>
        <v>0</v>
      </c>
      <c r="H192" s="73">
        <f>'40'!F29</f>
        <v>0</v>
      </c>
      <c r="I192" s="73">
        <f>'40'!G29</f>
        <v>4900</v>
      </c>
      <c r="J192" s="73">
        <f>'40'!H29</f>
        <v>0</v>
      </c>
      <c r="K192" s="73">
        <f>'40'!I29</f>
        <v>0</v>
      </c>
      <c r="L192" s="73">
        <f>'40'!J29</f>
        <v>0</v>
      </c>
    </row>
    <row r="193" spans="1:12" x14ac:dyDescent="0.2">
      <c r="A193" s="74"/>
      <c r="B193" s="75" t="s">
        <v>163</v>
      </c>
      <c r="C193" s="51" t="s">
        <v>164</v>
      </c>
      <c r="D193" s="46"/>
      <c r="E193" s="46"/>
      <c r="F193" s="51"/>
      <c r="G193" s="73">
        <f>'45'!E26</f>
        <v>416066.81</v>
      </c>
      <c r="H193" s="73">
        <f>'45'!F26</f>
        <v>445900</v>
      </c>
      <c r="I193" s="73">
        <f>'45'!G26</f>
        <v>320900</v>
      </c>
      <c r="J193" s="73">
        <f>'45'!H26</f>
        <v>375800</v>
      </c>
      <c r="K193" s="73">
        <f>'45'!I26</f>
        <v>425800</v>
      </c>
      <c r="L193" s="73">
        <f>'45'!J26</f>
        <v>425800</v>
      </c>
    </row>
    <row r="194" spans="1:12" x14ac:dyDescent="0.2">
      <c r="A194" s="74"/>
      <c r="B194" s="75" t="s">
        <v>165</v>
      </c>
      <c r="C194" s="51" t="s">
        <v>166</v>
      </c>
      <c r="D194" s="46"/>
      <c r="E194" s="46"/>
      <c r="F194" s="51"/>
      <c r="G194" s="73">
        <f>'45'!E27</f>
        <v>0</v>
      </c>
      <c r="H194" s="73">
        <f>'45'!F27</f>
        <v>0</v>
      </c>
      <c r="I194" s="73">
        <f>'45'!G27</f>
        <v>0</v>
      </c>
      <c r="J194" s="73">
        <f>'45'!H27</f>
        <v>0</v>
      </c>
      <c r="K194" s="73">
        <f>'45'!I27</f>
        <v>0</v>
      </c>
      <c r="L194" s="73">
        <f>'45'!J27</f>
        <v>0</v>
      </c>
    </row>
    <row r="195" spans="1:12" x14ac:dyDescent="0.2">
      <c r="A195" s="74"/>
      <c r="B195" s="75" t="s">
        <v>167</v>
      </c>
      <c r="C195" s="51" t="s">
        <v>168</v>
      </c>
      <c r="D195" s="46"/>
      <c r="E195" s="46"/>
      <c r="F195" s="51"/>
      <c r="G195" s="73">
        <f>'45'!E28</f>
        <v>0</v>
      </c>
      <c r="H195" s="73">
        <f>'45'!F28</f>
        <v>0</v>
      </c>
      <c r="I195" s="73">
        <f>'45'!G28</f>
        <v>0</v>
      </c>
      <c r="J195" s="73">
        <f>'45'!H28</f>
        <v>0</v>
      </c>
      <c r="K195" s="73">
        <f>'45'!I28</f>
        <v>0</v>
      </c>
      <c r="L195" s="73">
        <f>'45'!J28</f>
        <v>0</v>
      </c>
    </row>
    <row r="196" spans="1:12" x14ac:dyDescent="0.2">
      <c r="A196" s="74"/>
      <c r="B196" s="75" t="s">
        <v>169</v>
      </c>
      <c r="C196" s="51" t="s">
        <v>170</v>
      </c>
      <c r="D196" s="46"/>
      <c r="E196" s="46"/>
      <c r="F196" s="51"/>
      <c r="G196" s="73">
        <f>'45'!E29</f>
        <v>0</v>
      </c>
      <c r="H196" s="73">
        <f>'45'!F29</f>
        <v>80000</v>
      </c>
      <c r="I196" s="73">
        <f>'45'!G29</f>
        <v>80000</v>
      </c>
      <c r="J196" s="73">
        <f>'45'!H29</f>
        <v>80000</v>
      </c>
      <c r="K196" s="73">
        <f>'45'!I29</f>
        <v>80000</v>
      </c>
      <c r="L196" s="73">
        <f>'45'!J29</f>
        <v>80000</v>
      </c>
    </row>
    <row r="197" spans="1:12" x14ac:dyDescent="0.2">
      <c r="A197" s="7"/>
      <c r="B197" s="75" t="s">
        <v>171</v>
      </c>
      <c r="C197" s="51" t="s">
        <v>172</v>
      </c>
      <c r="D197" s="46"/>
      <c r="E197" s="46"/>
      <c r="F197" s="80"/>
      <c r="G197" s="73">
        <f>'45'!E30</f>
        <v>0</v>
      </c>
      <c r="H197" s="73">
        <f>'45'!F30</f>
        <v>0</v>
      </c>
      <c r="I197" s="73">
        <f>'45'!G30</f>
        <v>0</v>
      </c>
      <c r="J197" s="73">
        <f>'45'!H30</f>
        <v>0</v>
      </c>
      <c r="K197" s="73">
        <f>'45'!I30</f>
        <v>0</v>
      </c>
      <c r="L197" s="73">
        <f>'45'!J30</f>
        <v>0</v>
      </c>
    </row>
    <row r="198" spans="1:12" ht="13.5" thickBot="1" x14ac:dyDescent="0.25">
      <c r="A198" s="74"/>
      <c r="B198" s="51"/>
      <c r="C198" s="51"/>
      <c r="D198" s="77" t="s">
        <v>15</v>
      </c>
      <c r="E198" s="50"/>
      <c r="F198" s="50"/>
      <c r="G198" s="49">
        <f t="shared" ref="G198:L198" si="27">SUM(G137:G197)</f>
        <v>115682131.2</v>
      </c>
      <c r="H198" s="49">
        <f t="shared" si="27"/>
        <v>108541900</v>
      </c>
      <c r="I198" s="49">
        <f t="shared" si="27"/>
        <v>121117100</v>
      </c>
      <c r="J198" s="49">
        <f t="shared" si="27"/>
        <v>127368300</v>
      </c>
      <c r="K198" s="49">
        <f t="shared" si="27"/>
        <v>124951400</v>
      </c>
      <c r="L198" s="49">
        <f t="shared" si="27"/>
        <v>125231000</v>
      </c>
    </row>
    <row r="199" spans="1:12" x14ac:dyDescent="0.2">
      <c r="A199" s="74"/>
      <c r="B199" s="77"/>
      <c r="C199" s="77"/>
      <c r="D199" s="50"/>
      <c r="E199" s="48"/>
      <c r="F199" s="50"/>
      <c r="G199" s="81"/>
      <c r="H199" s="81"/>
      <c r="I199" s="81"/>
      <c r="J199" s="81"/>
      <c r="K199" s="81"/>
      <c r="L199" s="81"/>
    </row>
    <row r="200" spans="1:12" x14ac:dyDescent="0.2">
      <c r="A200" s="36"/>
      <c r="B200" s="51"/>
      <c r="C200" s="51"/>
      <c r="D200" s="51"/>
      <c r="E200" s="51"/>
      <c r="F200" s="48" t="s">
        <v>2707</v>
      </c>
      <c r="G200" s="59"/>
      <c r="H200" s="41"/>
      <c r="I200" s="41"/>
      <c r="J200" s="41"/>
      <c r="K200" s="41"/>
      <c r="L200" s="41"/>
    </row>
    <row r="201" spans="1:12" ht="34.5" thickBot="1" x14ac:dyDescent="0.25">
      <c r="A201" s="36"/>
      <c r="B201" s="69"/>
      <c r="C201" s="69"/>
      <c r="D201" s="70" t="s">
        <v>57</v>
      </c>
      <c r="E201" s="44"/>
      <c r="F201" s="69"/>
      <c r="G201" s="15" t="str">
        <f t="shared" ref="G201:L201" si="28">G25</f>
        <v>Actuals           2013-2014</v>
      </c>
      <c r="H201" s="15" t="str">
        <f t="shared" si="28"/>
        <v>Approved Estimates          2014-2015</v>
      </c>
      <c r="I201" s="15" t="str">
        <f t="shared" si="28"/>
        <v>Revised Estimates                 2014-2015</v>
      </c>
      <c r="J201" s="15" t="str">
        <f t="shared" si="28"/>
        <v>Budget Estimates      2015-2016</v>
      </c>
      <c r="K201" s="15" t="str">
        <f t="shared" si="28"/>
        <v>Forward Estimates     2016-2017</v>
      </c>
      <c r="L201" s="15" t="str">
        <f t="shared" si="28"/>
        <v>Forward Estimates     2017-2018</v>
      </c>
    </row>
    <row r="202" spans="1:12" hidden="1" x14ac:dyDescent="0.2">
      <c r="A202" s="36"/>
      <c r="B202" s="37" t="s">
        <v>58</v>
      </c>
      <c r="C202" s="51" t="s">
        <v>6</v>
      </c>
      <c r="D202" s="46"/>
      <c r="E202" s="46"/>
      <c r="F202" s="51"/>
      <c r="G202" s="71">
        <v>0</v>
      </c>
      <c r="H202" s="71">
        <v>0</v>
      </c>
      <c r="I202" s="71">
        <v>0</v>
      </c>
      <c r="J202" s="71">
        <v>0</v>
      </c>
      <c r="K202" s="71">
        <v>0</v>
      </c>
      <c r="L202" s="71">
        <v>0</v>
      </c>
    </row>
    <row r="203" spans="1:12" hidden="1" x14ac:dyDescent="0.2">
      <c r="A203" s="36"/>
      <c r="B203" s="37" t="s">
        <v>59</v>
      </c>
      <c r="C203" s="51" t="s">
        <v>60</v>
      </c>
      <c r="D203" s="46"/>
      <c r="E203" s="46"/>
      <c r="F203" s="38"/>
      <c r="G203" s="72">
        <v>0</v>
      </c>
      <c r="H203" s="72">
        <v>0</v>
      </c>
      <c r="I203" s="72">
        <v>0</v>
      </c>
      <c r="J203" s="72">
        <v>0</v>
      </c>
      <c r="K203" s="72">
        <v>0</v>
      </c>
      <c r="L203" s="72">
        <v>0</v>
      </c>
    </row>
    <row r="204" spans="1:12" hidden="1" x14ac:dyDescent="0.2">
      <c r="A204" s="36"/>
      <c r="B204" s="37" t="s">
        <v>61</v>
      </c>
      <c r="C204" s="51" t="s">
        <v>62</v>
      </c>
      <c r="D204" s="46"/>
      <c r="E204" s="46"/>
      <c r="F204" s="51"/>
      <c r="G204" s="72">
        <v>0</v>
      </c>
      <c r="H204" s="72">
        <v>0</v>
      </c>
      <c r="I204" s="72">
        <v>0</v>
      </c>
      <c r="J204" s="72">
        <v>0</v>
      </c>
      <c r="K204" s="72">
        <v>0</v>
      </c>
      <c r="L204" s="72">
        <v>0</v>
      </c>
    </row>
    <row r="205" spans="1:12" hidden="1" x14ac:dyDescent="0.2">
      <c r="A205" s="36"/>
      <c r="B205" s="37" t="s">
        <v>63</v>
      </c>
      <c r="C205" s="51" t="s">
        <v>64</v>
      </c>
      <c r="D205" s="46"/>
      <c r="E205" s="46"/>
      <c r="F205" s="51"/>
      <c r="G205" s="72">
        <v>0</v>
      </c>
      <c r="H205" s="72">
        <v>0</v>
      </c>
      <c r="I205" s="72">
        <v>0</v>
      </c>
      <c r="J205" s="72">
        <v>0</v>
      </c>
      <c r="K205" s="72">
        <v>0</v>
      </c>
      <c r="L205" s="72">
        <v>0</v>
      </c>
    </row>
    <row r="206" spans="1:12" hidden="1" x14ac:dyDescent="0.2">
      <c r="A206" s="36"/>
      <c r="B206" s="37" t="s">
        <v>65</v>
      </c>
      <c r="C206" s="51" t="s">
        <v>66</v>
      </c>
      <c r="D206" s="46"/>
      <c r="E206" s="46"/>
      <c r="F206" s="51"/>
      <c r="G206" s="72">
        <v>0</v>
      </c>
      <c r="H206" s="72">
        <v>0</v>
      </c>
      <c r="I206" s="72">
        <v>0</v>
      </c>
      <c r="J206" s="72">
        <v>0</v>
      </c>
      <c r="K206" s="72">
        <v>0</v>
      </c>
      <c r="L206" s="72">
        <v>0</v>
      </c>
    </row>
    <row r="207" spans="1:12" hidden="1" x14ac:dyDescent="0.2">
      <c r="A207" s="36"/>
      <c r="B207" s="37" t="s">
        <v>67</v>
      </c>
      <c r="C207" s="51" t="s">
        <v>68</v>
      </c>
      <c r="D207" s="46"/>
      <c r="E207" s="46"/>
      <c r="F207" s="51"/>
      <c r="G207" s="72">
        <v>0</v>
      </c>
      <c r="H207" s="72">
        <v>0</v>
      </c>
      <c r="I207" s="72">
        <v>0</v>
      </c>
      <c r="J207" s="72">
        <v>0</v>
      </c>
      <c r="K207" s="72">
        <v>0</v>
      </c>
      <c r="L207" s="72">
        <v>0</v>
      </c>
    </row>
    <row r="208" spans="1:12" x14ac:dyDescent="0.2">
      <c r="A208" s="36"/>
      <c r="B208" s="37" t="s">
        <v>69</v>
      </c>
      <c r="C208" s="51" t="s">
        <v>70</v>
      </c>
      <c r="D208" s="46"/>
      <c r="E208" s="46"/>
      <c r="F208" s="51"/>
      <c r="G208" s="73">
        <f>'05'!E77</f>
        <v>1217321.75</v>
      </c>
      <c r="H208" s="73">
        <f>'05'!F77</f>
        <v>1253700</v>
      </c>
      <c r="I208" s="73">
        <f>'05'!G77</f>
        <v>1253700</v>
      </c>
      <c r="J208" s="73">
        <f>'05'!H77</f>
        <v>1342300</v>
      </c>
      <c r="K208" s="73">
        <f>'05'!I77</f>
        <v>1395900</v>
      </c>
      <c r="L208" s="73">
        <f>'05'!J77</f>
        <v>1419000</v>
      </c>
    </row>
    <row r="209" spans="1:12" x14ac:dyDescent="0.2">
      <c r="A209" s="36"/>
      <c r="B209" s="37" t="s">
        <v>71</v>
      </c>
      <c r="C209" s="51" t="s">
        <v>72</v>
      </c>
      <c r="D209" s="46"/>
      <c r="E209" s="46"/>
      <c r="F209" s="51"/>
      <c r="G209" s="73">
        <f>'05'!E152</f>
        <v>4672757.59</v>
      </c>
      <c r="H209" s="73">
        <f>'05'!F152</f>
        <v>4693100</v>
      </c>
      <c r="I209" s="73">
        <f>'05'!G152</f>
        <v>4635300</v>
      </c>
      <c r="J209" s="73">
        <f>'05'!H152</f>
        <v>4577800</v>
      </c>
      <c r="K209" s="73">
        <f>'05'!I152</f>
        <v>4702900</v>
      </c>
      <c r="L209" s="73">
        <f>'05'!J152</f>
        <v>4773400</v>
      </c>
    </row>
    <row r="210" spans="1:12" x14ac:dyDescent="0.2">
      <c r="A210" s="74"/>
      <c r="B210" s="37" t="s">
        <v>73</v>
      </c>
      <c r="C210" s="51" t="s">
        <v>74</v>
      </c>
      <c r="D210" s="46"/>
      <c r="E210" s="46"/>
      <c r="F210" s="51"/>
      <c r="G210" s="73">
        <f>'05'!E221</f>
        <v>110801.11</v>
      </c>
      <c r="H210" s="73">
        <f>'05'!F221</f>
        <v>141500</v>
      </c>
      <c r="I210" s="73">
        <f>'05'!G221</f>
        <v>141500</v>
      </c>
      <c r="J210" s="73">
        <f>'05'!H221</f>
        <v>131100</v>
      </c>
      <c r="K210" s="73">
        <f>'05'!I221</f>
        <v>209000</v>
      </c>
      <c r="L210" s="73">
        <f>'05'!J221</f>
        <v>209000</v>
      </c>
    </row>
    <row r="211" spans="1:12" x14ac:dyDescent="0.2">
      <c r="A211" s="74"/>
      <c r="B211" s="37" t="s">
        <v>75</v>
      </c>
      <c r="C211" s="51" t="s">
        <v>76</v>
      </c>
      <c r="D211" s="46"/>
      <c r="E211" s="46"/>
      <c r="F211" s="51"/>
      <c r="G211" s="73">
        <f>'07'!E76</f>
        <v>1508229.48</v>
      </c>
      <c r="H211" s="73">
        <f>'07'!F76</f>
        <v>1592700</v>
      </c>
      <c r="I211" s="73">
        <f>'07'!G76</f>
        <v>1592700</v>
      </c>
      <c r="J211" s="73">
        <f>'07'!H76</f>
        <v>1682700</v>
      </c>
      <c r="K211" s="73">
        <f>'07'!I76</f>
        <v>1732900</v>
      </c>
      <c r="L211" s="73">
        <f>'07'!J76</f>
        <v>1758900</v>
      </c>
    </row>
    <row r="212" spans="1:12" x14ac:dyDescent="0.2">
      <c r="A212" s="74"/>
      <c r="B212" s="37" t="s">
        <v>77</v>
      </c>
      <c r="C212" s="51" t="s">
        <v>78</v>
      </c>
      <c r="D212" s="46"/>
      <c r="E212" s="46"/>
      <c r="F212" s="51"/>
      <c r="G212" s="73">
        <f>'08'!E72</f>
        <v>314789.90000000002</v>
      </c>
      <c r="H212" s="73">
        <f>'08'!F72</f>
        <v>309300</v>
      </c>
      <c r="I212" s="73">
        <f>'08'!G72</f>
        <v>328100</v>
      </c>
      <c r="J212" s="73">
        <f>'08'!H72</f>
        <v>330900</v>
      </c>
      <c r="K212" s="73">
        <f>'08'!I72</f>
        <v>322700</v>
      </c>
      <c r="L212" s="73">
        <f>'08'!J72</f>
        <v>342700</v>
      </c>
    </row>
    <row r="213" spans="1:12" x14ac:dyDescent="0.2">
      <c r="A213" s="74"/>
      <c r="B213" s="37" t="s">
        <v>79</v>
      </c>
      <c r="C213" s="51" t="s">
        <v>80</v>
      </c>
      <c r="D213" s="46"/>
      <c r="E213" s="46"/>
      <c r="F213" s="51"/>
      <c r="G213" s="73">
        <f>'09'!E83</f>
        <v>658018.32000000007</v>
      </c>
      <c r="H213" s="73">
        <f>'09'!F83</f>
        <v>782100</v>
      </c>
      <c r="I213" s="73">
        <f>'09'!G83</f>
        <v>687700</v>
      </c>
      <c r="J213" s="73">
        <f>'09'!H83</f>
        <v>690300</v>
      </c>
      <c r="K213" s="73">
        <f>'09'!I83</f>
        <v>806800</v>
      </c>
      <c r="L213" s="73">
        <f>'09'!J83</f>
        <v>826400</v>
      </c>
    </row>
    <row r="214" spans="1:12" x14ac:dyDescent="0.2">
      <c r="A214" s="74"/>
      <c r="B214" s="37" t="s">
        <v>81</v>
      </c>
      <c r="C214" s="51" t="s">
        <v>82</v>
      </c>
      <c r="D214" s="46"/>
      <c r="E214" s="46"/>
      <c r="F214" s="51"/>
      <c r="G214" s="73">
        <f>'10'!E84</f>
        <v>937941.90000000014</v>
      </c>
      <c r="H214" s="73">
        <f>'10'!F84</f>
        <v>939700</v>
      </c>
      <c r="I214" s="73">
        <f>'10'!G84</f>
        <v>939700</v>
      </c>
      <c r="J214" s="73">
        <f>'10'!H84</f>
        <v>1006200</v>
      </c>
      <c r="K214" s="73">
        <f>'10'!I84</f>
        <v>1010200</v>
      </c>
      <c r="L214" s="73">
        <f>'10'!J84</f>
        <v>1014300</v>
      </c>
    </row>
    <row r="215" spans="1:12" x14ac:dyDescent="0.2">
      <c r="A215" s="74"/>
      <c r="B215" s="37" t="s">
        <v>83</v>
      </c>
      <c r="C215" s="51" t="s">
        <v>84</v>
      </c>
      <c r="D215" s="46"/>
      <c r="E215" s="46"/>
      <c r="F215" s="51"/>
      <c r="G215" s="73">
        <f>'10'!E149</f>
        <v>120614.09</v>
      </c>
      <c r="H215" s="73">
        <f>'10'!F149</f>
        <v>536400</v>
      </c>
      <c r="I215" s="73">
        <f>'10'!G149</f>
        <v>536400</v>
      </c>
      <c r="J215" s="73">
        <f>'10'!H149</f>
        <v>319700</v>
      </c>
      <c r="K215" s="73">
        <f>'10'!I149</f>
        <v>350700</v>
      </c>
      <c r="L215" s="73">
        <f>'10'!J149</f>
        <v>350700</v>
      </c>
    </row>
    <row r="216" spans="1:12" x14ac:dyDescent="0.2">
      <c r="A216" s="74"/>
      <c r="B216" s="37" t="s">
        <v>85</v>
      </c>
      <c r="C216" s="51" t="s">
        <v>86</v>
      </c>
      <c r="D216" s="46"/>
      <c r="E216" s="46"/>
      <c r="F216" s="51"/>
      <c r="G216" s="73">
        <f>'10'!E218</f>
        <v>865296.34</v>
      </c>
      <c r="H216" s="73">
        <f>'10'!F218</f>
        <v>1117900</v>
      </c>
      <c r="I216" s="73">
        <f>'10'!G218</f>
        <v>1117900</v>
      </c>
      <c r="J216" s="73">
        <f>'10'!H218</f>
        <v>1277300</v>
      </c>
      <c r="K216" s="73">
        <f>'10'!I218</f>
        <v>1290800</v>
      </c>
      <c r="L216" s="73">
        <f>'10'!J218</f>
        <v>1292100</v>
      </c>
    </row>
    <row r="217" spans="1:12" x14ac:dyDescent="0.2">
      <c r="A217" s="74"/>
      <c r="B217" s="37">
        <v>103</v>
      </c>
      <c r="C217" s="51" t="s">
        <v>87</v>
      </c>
      <c r="D217" s="46"/>
      <c r="E217" s="46"/>
      <c r="F217" s="51"/>
      <c r="G217" s="73">
        <f>'10'!E290</f>
        <v>102826.96</v>
      </c>
      <c r="H217" s="73">
        <f>'10'!F290</f>
        <v>170000</v>
      </c>
      <c r="I217" s="73">
        <f>'10'!G290</f>
        <v>170000</v>
      </c>
      <c r="J217" s="73">
        <f>'10'!H290</f>
        <v>170000</v>
      </c>
      <c r="K217" s="73">
        <f>'10'!I290</f>
        <v>170000</v>
      </c>
      <c r="L217" s="73">
        <f>'10'!J290</f>
        <v>170000</v>
      </c>
    </row>
    <row r="218" spans="1:12" x14ac:dyDescent="0.2">
      <c r="A218" s="74"/>
      <c r="B218" s="37" t="s">
        <v>88</v>
      </c>
      <c r="C218" s="51" t="s">
        <v>89</v>
      </c>
      <c r="D218" s="46"/>
      <c r="E218" s="46"/>
      <c r="F218" s="51"/>
      <c r="G218" s="73">
        <f>'12'!E96</f>
        <v>15498637.520000001</v>
      </c>
      <c r="H218" s="73">
        <f>'12'!F96</f>
        <v>13195100</v>
      </c>
      <c r="I218" s="73">
        <f>'12'!G96</f>
        <v>15514200</v>
      </c>
      <c r="J218" s="73">
        <f>'12'!H96</f>
        <v>15407800</v>
      </c>
      <c r="K218" s="73">
        <f>'12'!I96</f>
        <v>15193000</v>
      </c>
      <c r="L218" s="73">
        <f>'12'!J96</f>
        <v>15221500</v>
      </c>
    </row>
    <row r="219" spans="1:12" x14ac:dyDescent="0.2">
      <c r="A219" s="74"/>
      <c r="B219" s="37" t="s">
        <v>90</v>
      </c>
      <c r="C219" s="51" t="s">
        <v>91</v>
      </c>
      <c r="D219" s="46"/>
      <c r="E219" s="46"/>
      <c r="F219" s="51"/>
      <c r="G219" s="73">
        <f>'12'!E181</f>
        <v>3046345.42</v>
      </c>
      <c r="H219" s="73">
        <f>'12'!F181</f>
        <v>3445100</v>
      </c>
      <c r="I219" s="73">
        <f>'12'!G181</f>
        <v>3460100</v>
      </c>
      <c r="J219" s="73">
        <f>'12'!H181</f>
        <v>6913600</v>
      </c>
      <c r="K219" s="73">
        <f>'12'!I181</f>
        <v>6938200</v>
      </c>
      <c r="L219" s="73">
        <f>'12'!J181</f>
        <v>6950500</v>
      </c>
    </row>
    <row r="220" spans="1:12" x14ac:dyDescent="0.2">
      <c r="A220" s="74"/>
      <c r="B220" s="37" t="s">
        <v>92</v>
      </c>
      <c r="C220" s="51" t="s">
        <v>93</v>
      </c>
      <c r="D220" s="46"/>
      <c r="E220" s="46"/>
      <c r="F220" s="51"/>
      <c r="G220" s="73">
        <f>'12'!E253</f>
        <v>1056507.25</v>
      </c>
      <c r="H220" s="73">
        <f>'12'!F253</f>
        <v>1158300</v>
      </c>
      <c r="I220" s="73">
        <f>'12'!G253</f>
        <v>1158300</v>
      </c>
      <c r="J220" s="73">
        <f>'12'!H253</f>
        <v>1141600</v>
      </c>
      <c r="K220" s="73">
        <f>'12'!I253</f>
        <v>1166300</v>
      </c>
      <c r="L220" s="73">
        <f>'12'!J253</f>
        <v>1193200</v>
      </c>
    </row>
    <row r="221" spans="1:12" x14ac:dyDescent="0.2">
      <c r="A221" s="74"/>
      <c r="B221" s="37" t="s">
        <v>94</v>
      </c>
      <c r="C221" s="51" t="s">
        <v>95</v>
      </c>
      <c r="D221" s="46"/>
      <c r="E221" s="46"/>
      <c r="F221" s="51"/>
      <c r="G221" s="73">
        <f>'12'!E326</f>
        <v>17492.43</v>
      </c>
      <c r="H221" s="73">
        <f>'12'!F326</f>
        <v>79000</v>
      </c>
      <c r="I221" s="73">
        <f>'12'!G326</f>
        <v>79000</v>
      </c>
      <c r="J221" s="73">
        <f>'12'!H326</f>
        <v>92000</v>
      </c>
      <c r="K221" s="73">
        <f>'12'!I326</f>
        <v>92000</v>
      </c>
      <c r="L221" s="73">
        <f>'12'!J326</f>
        <v>92000</v>
      </c>
    </row>
    <row r="222" spans="1:12" x14ac:dyDescent="0.2">
      <c r="A222" s="74"/>
      <c r="B222" s="37" t="s">
        <v>96</v>
      </c>
      <c r="C222" s="51" t="s">
        <v>97</v>
      </c>
      <c r="D222" s="46"/>
      <c r="E222" s="46"/>
      <c r="F222" s="51"/>
      <c r="G222" s="73">
        <f>'12'!E391</f>
        <v>7395135.1699999999</v>
      </c>
      <c r="H222" s="73">
        <f>'12'!F391</f>
        <v>8348700</v>
      </c>
      <c r="I222" s="73">
        <f>'12'!G391</f>
        <v>8348700</v>
      </c>
      <c r="J222" s="73">
        <f>'12'!H391</f>
        <v>7852400</v>
      </c>
      <c r="K222" s="73">
        <f>'12'!I391</f>
        <v>7858000</v>
      </c>
      <c r="L222" s="73">
        <f>'12'!J391</f>
        <v>7862300</v>
      </c>
    </row>
    <row r="223" spans="1:12" x14ac:dyDescent="0.2">
      <c r="A223" s="74"/>
      <c r="B223" s="37" t="s">
        <v>98</v>
      </c>
      <c r="C223" s="51" t="s">
        <v>99</v>
      </c>
      <c r="D223" s="46"/>
      <c r="E223" s="46"/>
      <c r="F223" s="51"/>
      <c r="G223" s="73">
        <f>'12'!E458</f>
        <v>296010.37</v>
      </c>
      <c r="H223" s="73">
        <f>'12'!F458</f>
        <v>309800</v>
      </c>
      <c r="I223" s="73">
        <f>'12'!G458</f>
        <v>309800</v>
      </c>
      <c r="J223" s="73">
        <f>'12'!H458</f>
        <v>331700</v>
      </c>
      <c r="K223" s="73">
        <f>'12'!I458</f>
        <v>323600</v>
      </c>
      <c r="L223" s="73">
        <f>'12'!J458</f>
        <v>334300</v>
      </c>
    </row>
    <row r="224" spans="1:12" x14ac:dyDescent="0.2">
      <c r="A224" s="74"/>
      <c r="B224" s="37" t="s">
        <v>100</v>
      </c>
      <c r="C224" s="51" t="s">
        <v>42</v>
      </c>
      <c r="D224" s="46"/>
      <c r="E224" s="46"/>
      <c r="F224" s="51"/>
      <c r="G224" s="73">
        <f>'13'!E82</f>
        <v>511284.51999999996</v>
      </c>
      <c r="H224" s="73">
        <f>'13'!F82</f>
        <v>722100</v>
      </c>
      <c r="I224" s="73">
        <f>'13'!G82</f>
        <v>722100</v>
      </c>
      <c r="J224" s="73">
        <f>'13'!H82</f>
        <v>629700</v>
      </c>
      <c r="K224" s="73">
        <f>'13'!I82</f>
        <v>673900</v>
      </c>
      <c r="L224" s="73">
        <f>'13'!J82</f>
        <v>678000</v>
      </c>
    </row>
    <row r="225" spans="1:12" x14ac:dyDescent="0.2">
      <c r="A225" s="74"/>
      <c r="B225" s="37" t="s">
        <v>101</v>
      </c>
      <c r="C225" s="51" t="s">
        <v>102</v>
      </c>
      <c r="D225" s="46"/>
      <c r="E225" s="46"/>
      <c r="F225" s="51"/>
      <c r="G225" s="73">
        <f>'15'!E87</f>
        <v>3360606.04</v>
      </c>
      <c r="H225" s="73">
        <f>'15'!F87</f>
        <v>3225300</v>
      </c>
      <c r="I225" s="73">
        <f>'15'!G87</f>
        <v>3617300</v>
      </c>
      <c r="J225" s="73">
        <f>'15'!H87</f>
        <v>2931100</v>
      </c>
      <c r="K225" s="73">
        <f>'15'!I87</f>
        <v>2934600</v>
      </c>
      <c r="L225" s="73">
        <f>'15'!J87</f>
        <v>2938200</v>
      </c>
    </row>
    <row r="226" spans="1:12" x14ac:dyDescent="0.2">
      <c r="A226" s="74"/>
      <c r="B226" s="37" t="s">
        <v>103</v>
      </c>
      <c r="C226" s="51" t="s">
        <v>104</v>
      </c>
      <c r="D226" s="46"/>
      <c r="E226" s="46"/>
      <c r="F226" s="51"/>
      <c r="G226" s="73">
        <f>'15'!E152</f>
        <v>10113036.42</v>
      </c>
      <c r="H226" s="73">
        <f>'15'!F152</f>
        <v>2852500</v>
      </c>
      <c r="I226" s="73">
        <f>'15'!G152</f>
        <v>6435700</v>
      </c>
      <c r="J226" s="73">
        <f>'15'!H152</f>
        <v>4669100</v>
      </c>
      <c r="K226" s="73">
        <f>'15'!I152</f>
        <v>4669100</v>
      </c>
      <c r="L226" s="73">
        <f>'15'!J152</f>
        <v>4669100</v>
      </c>
    </row>
    <row r="227" spans="1:12" x14ac:dyDescent="0.2">
      <c r="A227" s="74"/>
      <c r="B227" s="37" t="s">
        <v>105</v>
      </c>
      <c r="C227" s="51" t="s">
        <v>44</v>
      </c>
      <c r="D227" s="46"/>
      <c r="E227" s="46"/>
      <c r="F227" s="51"/>
      <c r="G227" s="73">
        <f>'17'!E99</f>
        <v>803826.73</v>
      </c>
      <c r="H227" s="73">
        <f>'17'!F99</f>
        <v>883900</v>
      </c>
      <c r="I227" s="73">
        <f>'17'!G99</f>
        <v>883900</v>
      </c>
      <c r="J227" s="73">
        <f>'17'!H99</f>
        <v>626500</v>
      </c>
      <c r="K227" s="73">
        <f>'17'!I99</f>
        <v>669600</v>
      </c>
      <c r="L227" s="73">
        <f>'17'!J99</f>
        <v>672400</v>
      </c>
    </row>
    <row r="228" spans="1:12" x14ac:dyDescent="0.2">
      <c r="A228" s="74"/>
      <c r="B228" s="37" t="s">
        <v>106</v>
      </c>
      <c r="C228" s="51" t="s">
        <v>107</v>
      </c>
      <c r="D228" s="46"/>
      <c r="E228" s="46"/>
      <c r="F228" s="51"/>
      <c r="G228" s="73">
        <f>'17'!E165</f>
        <v>305991.94</v>
      </c>
      <c r="H228" s="73">
        <f>'17'!F165</f>
        <v>336400</v>
      </c>
      <c r="I228" s="73">
        <f>'17'!G165</f>
        <v>336400</v>
      </c>
      <c r="J228" s="73">
        <f>'17'!H165</f>
        <v>385900</v>
      </c>
      <c r="K228" s="73">
        <f>'17'!I165</f>
        <v>401800</v>
      </c>
      <c r="L228" s="73">
        <f>'17'!J165</f>
        <v>418500</v>
      </c>
    </row>
    <row r="229" spans="1:12" x14ac:dyDescent="0.2">
      <c r="A229" s="74"/>
      <c r="B229" s="37" t="s">
        <v>108</v>
      </c>
      <c r="C229" s="51" t="s">
        <v>109</v>
      </c>
      <c r="D229" s="46"/>
      <c r="E229" s="46"/>
      <c r="F229" s="51"/>
      <c r="G229" s="73">
        <f>'17'!E227</f>
        <v>1883262.24</v>
      </c>
      <c r="H229" s="73">
        <f>'17'!F227</f>
        <v>1952200</v>
      </c>
      <c r="I229" s="73">
        <f>'17'!G227</f>
        <v>1982000</v>
      </c>
      <c r="J229" s="73">
        <f>'17'!H227</f>
        <v>1849500</v>
      </c>
      <c r="K229" s="73">
        <f>'17'!I227</f>
        <v>1943100</v>
      </c>
      <c r="L229" s="73">
        <f>'17'!J227</f>
        <v>1948100</v>
      </c>
    </row>
    <row r="230" spans="1:12" x14ac:dyDescent="0.2">
      <c r="A230" s="74"/>
      <c r="B230" s="37" t="s">
        <v>110</v>
      </c>
      <c r="C230" s="51" t="s">
        <v>111</v>
      </c>
      <c r="D230" s="46"/>
      <c r="E230" s="46"/>
      <c r="F230" s="51"/>
      <c r="G230" s="73">
        <f>'17'!E303</f>
        <v>1048704.22</v>
      </c>
      <c r="H230" s="73">
        <f>'17'!F303</f>
        <v>1079900</v>
      </c>
      <c r="I230" s="73">
        <f>'17'!G303</f>
        <v>1089100</v>
      </c>
      <c r="J230" s="73">
        <f>'17'!H303</f>
        <v>1114400</v>
      </c>
      <c r="K230" s="73">
        <f>'17'!I303</f>
        <v>1122200</v>
      </c>
      <c r="L230" s="73">
        <f>'17'!J303</f>
        <v>1127800</v>
      </c>
    </row>
    <row r="231" spans="1:12" x14ac:dyDescent="0.2">
      <c r="A231" s="74"/>
      <c r="B231" s="37" t="s">
        <v>112</v>
      </c>
      <c r="C231" s="51" t="s">
        <v>113</v>
      </c>
      <c r="D231" s="46"/>
      <c r="E231" s="46"/>
      <c r="F231" s="51"/>
      <c r="G231" s="73">
        <f>'20'!E120</f>
        <v>2162684.8899999997</v>
      </c>
      <c r="H231" s="73">
        <f>'20'!F120</f>
        <v>1874500</v>
      </c>
      <c r="I231" s="73">
        <f>'20'!G120</f>
        <v>2236500</v>
      </c>
      <c r="J231" s="73">
        <f>'20'!H120</f>
        <v>2078700</v>
      </c>
      <c r="K231" s="73">
        <f>'20'!I120</f>
        <v>1972700</v>
      </c>
      <c r="L231" s="73">
        <f>'20'!J120</f>
        <v>1975600</v>
      </c>
    </row>
    <row r="232" spans="1:12" x14ac:dyDescent="0.2">
      <c r="A232" s="74"/>
      <c r="B232" s="37" t="s">
        <v>114</v>
      </c>
      <c r="C232" s="51" t="s">
        <v>115</v>
      </c>
      <c r="D232" s="46"/>
      <c r="E232" s="46"/>
      <c r="F232" s="51"/>
      <c r="G232" s="73">
        <f>'20'!E203</f>
        <v>1195899.6800000002</v>
      </c>
      <c r="H232" s="73">
        <f>'20'!F203</f>
        <v>3884000</v>
      </c>
      <c r="I232" s="73">
        <f>'20'!G203</f>
        <v>8784000</v>
      </c>
      <c r="J232" s="73">
        <f>'20'!H203</f>
        <v>5601300</v>
      </c>
      <c r="K232" s="73">
        <f>'20'!I203</f>
        <v>5662400</v>
      </c>
      <c r="L232" s="73">
        <f>'20'!J203</f>
        <v>5665600</v>
      </c>
    </row>
    <row r="233" spans="1:12" x14ac:dyDescent="0.2">
      <c r="A233" s="74"/>
      <c r="B233" s="37" t="s">
        <v>116</v>
      </c>
      <c r="C233" s="51" t="s">
        <v>117</v>
      </c>
      <c r="D233" s="46"/>
      <c r="E233" s="46"/>
      <c r="F233" s="51"/>
      <c r="G233" s="73">
        <f>'20'!E295</f>
        <v>462363.06999999995</v>
      </c>
      <c r="H233" s="73">
        <f>'20'!F295</f>
        <v>539300</v>
      </c>
      <c r="I233" s="73">
        <f>'20'!G295</f>
        <v>539300</v>
      </c>
      <c r="J233" s="73">
        <f>'20'!H295</f>
        <v>769000</v>
      </c>
      <c r="K233" s="73">
        <f>'20'!I295</f>
        <v>799700</v>
      </c>
      <c r="L233" s="73">
        <f>'20'!J295</f>
        <v>804300</v>
      </c>
    </row>
    <row r="234" spans="1:12" x14ac:dyDescent="0.2">
      <c r="A234" s="74"/>
      <c r="B234" s="37" t="s">
        <v>118</v>
      </c>
      <c r="C234" s="51" t="s">
        <v>119</v>
      </c>
      <c r="D234" s="46"/>
      <c r="E234" s="46"/>
      <c r="F234" s="51"/>
      <c r="G234" s="73">
        <f>'20'!E383</f>
        <v>2342145.31</v>
      </c>
      <c r="H234" s="73">
        <f>'20'!F383</f>
        <v>991000</v>
      </c>
      <c r="I234" s="73">
        <f>'20'!G383</f>
        <v>991000</v>
      </c>
      <c r="J234" s="73">
        <f>'20'!H383</f>
        <v>1043600</v>
      </c>
      <c r="K234" s="73">
        <f>'20'!I383</f>
        <v>1058200</v>
      </c>
      <c r="L234" s="73">
        <f>'20'!J383</f>
        <v>1070100</v>
      </c>
    </row>
    <row r="235" spans="1:12" x14ac:dyDescent="0.2">
      <c r="A235" s="74"/>
      <c r="B235" s="37" t="s">
        <v>120</v>
      </c>
      <c r="C235" s="51" t="s">
        <v>121</v>
      </c>
      <c r="D235" s="46"/>
      <c r="E235" s="46"/>
      <c r="F235" s="51"/>
      <c r="G235" s="73">
        <f>'20'!E475</f>
        <v>3861019.4</v>
      </c>
      <c r="H235" s="73">
        <f>'20'!F475</f>
        <v>2945300</v>
      </c>
      <c r="I235" s="73">
        <f>'20'!G475</f>
        <v>3834600</v>
      </c>
      <c r="J235" s="73">
        <f>'20'!H475</f>
        <v>3846900</v>
      </c>
      <c r="K235" s="73">
        <f>'20'!I475</f>
        <v>3987100</v>
      </c>
      <c r="L235" s="73">
        <f>'20'!J475</f>
        <v>4017700</v>
      </c>
    </row>
    <row r="236" spans="1:12" x14ac:dyDescent="0.2">
      <c r="A236" s="74"/>
      <c r="B236" s="37" t="s">
        <v>122</v>
      </c>
      <c r="C236" s="51" t="s">
        <v>123</v>
      </c>
      <c r="D236" s="46"/>
      <c r="E236" s="46"/>
      <c r="F236" s="51"/>
      <c r="G236" s="73">
        <f>'20'!E561</f>
        <v>420612.39999999997</v>
      </c>
      <c r="H236" s="73">
        <f>'20'!F561</f>
        <v>462800</v>
      </c>
      <c r="I236" s="73">
        <f>'20'!G561</f>
        <v>462800</v>
      </c>
      <c r="J236" s="73">
        <f>'20'!H561</f>
        <v>480300</v>
      </c>
      <c r="K236" s="73">
        <f>'20'!I561</f>
        <v>478700</v>
      </c>
      <c r="L236" s="73">
        <f>'20'!J561</f>
        <v>484600</v>
      </c>
    </row>
    <row r="237" spans="1:12" x14ac:dyDescent="0.2">
      <c r="A237" s="74"/>
      <c r="B237" s="37">
        <v>208</v>
      </c>
      <c r="C237" s="51" t="s">
        <v>124</v>
      </c>
      <c r="D237" s="46"/>
      <c r="E237" s="46"/>
      <c r="F237" s="51"/>
      <c r="G237" s="73">
        <f>'20'!E629</f>
        <v>454480.03</v>
      </c>
      <c r="H237" s="73">
        <f>'20'!F629</f>
        <v>440900</v>
      </c>
      <c r="I237" s="73">
        <f>'20'!G629</f>
        <v>440900</v>
      </c>
      <c r="J237" s="73">
        <f>'20'!H629</f>
        <v>412500</v>
      </c>
      <c r="K237" s="73">
        <f>'20'!I629</f>
        <v>447600</v>
      </c>
      <c r="L237" s="73">
        <f>'20'!J629</f>
        <v>447600</v>
      </c>
    </row>
    <row r="238" spans="1:12" x14ac:dyDescent="0.2">
      <c r="A238" s="74"/>
      <c r="B238" s="75" t="s">
        <v>127</v>
      </c>
      <c r="C238" s="51" t="s">
        <v>128</v>
      </c>
      <c r="D238" s="46"/>
      <c r="E238" s="46"/>
      <c r="F238" s="51"/>
      <c r="G238" s="73">
        <f>'30'!E111</f>
        <v>1098465.48</v>
      </c>
      <c r="H238" s="73">
        <f>'30'!F111</f>
        <v>1153000</v>
      </c>
      <c r="I238" s="73">
        <f>'30'!G111</f>
        <v>1153000</v>
      </c>
      <c r="J238" s="73">
        <f>'30'!H111</f>
        <v>1315700</v>
      </c>
      <c r="K238" s="73">
        <f>'30'!I111</f>
        <v>1400200</v>
      </c>
      <c r="L238" s="73">
        <f>'30'!J111</f>
        <v>1402900</v>
      </c>
    </row>
    <row r="239" spans="1:12" x14ac:dyDescent="0.2">
      <c r="A239" s="74"/>
      <c r="B239" s="75" t="s">
        <v>129</v>
      </c>
      <c r="C239" s="51" t="s">
        <v>130</v>
      </c>
      <c r="D239" s="46"/>
      <c r="E239" s="46"/>
      <c r="F239" s="51"/>
      <c r="G239" s="73">
        <f>'30'!E189</f>
        <v>1489179.96</v>
      </c>
      <c r="H239" s="73">
        <f>'30'!F189</f>
        <v>1570400</v>
      </c>
      <c r="I239" s="73">
        <f>'30'!G189</f>
        <v>1570400</v>
      </c>
      <c r="J239" s="73">
        <f>'30'!H189</f>
        <v>1701700</v>
      </c>
      <c r="K239" s="73">
        <f>'30'!I189</f>
        <v>1818700</v>
      </c>
      <c r="L239" s="73">
        <f>'30'!J189</f>
        <v>1824200</v>
      </c>
    </row>
    <row r="240" spans="1:12" x14ac:dyDescent="0.2">
      <c r="A240" s="74"/>
      <c r="B240" s="75" t="s">
        <v>131</v>
      </c>
      <c r="C240" s="51" t="s">
        <v>132</v>
      </c>
      <c r="D240" s="46"/>
      <c r="E240" s="46"/>
      <c r="F240" s="51"/>
      <c r="G240" s="73">
        <f>'30'!E268</f>
        <v>553589.21</v>
      </c>
      <c r="H240" s="73">
        <f>'30'!F268</f>
        <v>618600</v>
      </c>
      <c r="I240" s="73">
        <f>'30'!G268</f>
        <v>618600</v>
      </c>
      <c r="J240" s="73">
        <f>'30'!H268</f>
        <v>765600</v>
      </c>
      <c r="K240" s="73">
        <f>'30'!I268</f>
        <v>804000</v>
      </c>
      <c r="L240" s="73">
        <f>'30'!J268</f>
        <v>810900</v>
      </c>
    </row>
    <row r="241" spans="1:12" x14ac:dyDescent="0.2">
      <c r="A241" s="74"/>
      <c r="B241" s="75" t="s">
        <v>133</v>
      </c>
      <c r="C241" s="51" t="s">
        <v>134</v>
      </c>
      <c r="D241" s="46"/>
      <c r="E241" s="46"/>
      <c r="F241" s="51"/>
      <c r="G241" s="73">
        <f>'30'!E347</f>
        <v>515209.73000000004</v>
      </c>
      <c r="H241" s="73">
        <f>'30'!F347</f>
        <v>629100</v>
      </c>
      <c r="I241" s="73">
        <f>'30'!G347</f>
        <v>629100</v>
      </c>
      <c r="J241" s="73">
        <f>'30'!H347</f>
        <v>594000</v>
      </c>
      <c r="K241" s="73">
        <f>'30'!I347</f>
        <v>644500</v>
      </c>
      <c r="L241" s="73">
        <f>'30'!J347</f>
        <v>649100</v>
      </c>
    </row>
    <row r="242" spans="1:12" x14ac:dyDescent="0.2">
      <c r="A242" s="74"/>
      <c r="B242" s="75" t="s">
        <v>135</v>
      </c>
      <c r="C242" s="51" t="s">
        <v>136</v>
      </c>
      <c r="D242" s="46"/>
      <c r="E242" s="46"/>
      <c r="F242" s="51"/>
      <c r="G242" s="73">
        <f>'30'!E415</f>
        <v>919093.89999999991</v>
      </c>
      <c r="H242" s="73">
        <f>'30'!F415</f>
        <v>924800</v>
      </c>
      <c r="I242" s="73">
        <f>'30'!G415</f>
        <v>924800</v>
      </c>
      <c r="J242" s="73">
        <f>'30'!H415</f>
        <v>869900</v>
      </c>
      <c r="K242" s="73">
        <f>'30'!I415</f>
        <v>880700</v>
      </c>
      <c r="L242" s="73">
        <f>'30'!J415</f>
        <v>871500</v>
      </c>
    </row>
    <row r="243" spans="1:12" x14ac:dyDescent="0.2">
      <c r="A243" s="74"/>
      <c r="B243" s="75" t="s">
        <v>137</v>
      </c>
      <c r="C243" s="51" t="s">
        <v>138</v>
      </c>
      <c r="D243" s="46"/>
      <c r="E243" s="46"/>
      <c r="F243" s="51"/>
      <c r="G243" s="73">
        <f>'30'!E489</f>
        <v>565242.81000000006</v>
      </c>
      <c r="H243" s="73">
        <f>'30'!F489</f>
        <v>518400</v>
      </c>
      <c r="I243" s="73">
        <f>'30'!G489</f>
        <v>518400</v>
      </c>
      <c r="J243" s="73">
        <f>'30'!H489</f>
        <v>580600</v>
      </c>
      <c r="K243" s="73">
        <f>'30'!I489</f>
        <v>623000</v>
      </c>
      <c r="L243" s="73">
        <f>'30'!J489</f>
        <v>626200</v>
      </c>
    </row>
    <row r="244" spans="1:12" s="83" customFormat="1" x14ac:dyDescent="0.2">
      <c r="A244" s="82"/>
      <c r="B244" s="76">
        <v>306</v>
      </c>
      <c r="C244" s="77" t="s">
        <v>139</v>
      </c>
      <c r="D244" s="77"/>
      <c r="E244" s="77"/>
      <c r="F244" s="50"/>
      <c r="G244" s="49">
        <f>'30'!E553</f>
        <v>0</v>
      </c>
      <c r="H244" s="49">
        <f>'30'!F553</f>
        <v>0</v>
      </c>
      <c r="I244" s="49">
        <f>'30'!G553</f>
        <v>0</v>
      </c>
      <c r="J244" s="49">
        <f>'30'!H553</f>
        <v>176300</v>
      </c>
      <c r="K244" s="49">
        <f>'30'!I553</f>
        <v>176300</v>
      </c>
      <c r="L244" s="49">
        <f>'30'!J553</f>
        <v>176300</v>
      </c>
    </row>
    <row r="245" spans="1:12" x14ac:dyDescent="0.2">
      <c r="A245" s="74"/>
      <c r="B245" s="75" t="s">
        <v>140</v>
      </c>
      <c r="C245" s="51" t="s">
        <v>102</v>
      </c>
      <c r="D245" s="46"/>
      <c r="E245" s="46"/>
      <c r="F245" s="51"/>
      <c r="G245" s="73">
        <f>'35'!E111</f>
        <v>8643854.379999999</v>
      </c>
      <c r="H245" s="73">
        <f>'35'!F111</f>
        <v>8096100</v>
      </c>
      <c r="I245" s="73">
        <f>'35'!G111</f>
        <v>8586900</v>
      </c>
      <c r="J245" s="73">
        <f>'35'!H111</f>
        <v>9611900</v>
      </c>
      <c r="K245" s="73">
        <f>'35'!I111</f>
        <v>9628000</v>
      </c>
      <c r="L245" s="73">
        <f>'35'!J111</f>
        <v>9642400</v>
      </c>
    </row>
    <row r="246" spans="1:12" x14ac:dyDescent="0.2">
      <c r="A246" s="74"/>
      <c r="B246" s="75" t="s">
        <v>141</v>
      </c>
      <c r="C246" s="51" t="s">
        <v>142</v>
      </c>
      <c r="D246" s="46"/>
      <c r="E246" s="46"/>
      <c r="F246" s="51"/>
      <c r="G246" s="73">
        <f>'35'!E181</f>
        <v>4094876.8</v>
      </c>
      <c r="H246" s="73">
        <f>'35'!F181</f>
        <v>4459500</v>
      </c>
      <c r="I246" s="73">
        <f>'35'!G181</f>
        <v>5377500</v>
      </c>
      <c r="J246" s="73">
        <f>'35'!H181</f>
        <v>5413100</v>
      </c>
      <c r="K246" s="73">
        <f>'35'!I181</f>
        <v>5425000</v>
      </c>
      <c r="L246" s="73">
        <f>'35'!J181</f>
        <v>5399600</v>
      </c>
    </row>
    <row r="247" spans="1:12" x14ac:dyDescent="0.2">
      <c r="A247" s="74"/>
      <c r="B247" s="75" t="s">
        <v>143</v>
      </c>
      <c r="C247" s="51" t="s">
        <v>144</v>
      </c>
      <c r="D247" s="46"/>
      <c r="E247" s="46"/>
      <c r="F247" s="51"/>
      <c r="G247" s="73">
        <f>'35'!E254</f>
        <v>2634246.7999999998</v>
      </c>
      <c r="H247" s="73">
        <f>'35'!F254</f>
        <v>3147200</v>
      </c>
      <c r="I247" s="73">
        <f>'35'!G254</f>
        <v>3147200</v>
      </c>
      <c r="J247" s="73">
        <f>'35'!H254</f>
        <v>3278800</v>
      </c>
      <c r="K247" s="73">
        <f>'35'!I254</f>
        <v>3252900</v>
      </c>
      <c r="L247" s="73">
        <f>'35'!J254</f>
        <v>3262900</v>
      </c>
    </row>
    <row r="248" spans="1:12" x14ac:dyDescent="0.2">
      <c r="A248" s="78"/>
      <c r="B248" s="75" t="s">
        <v>145</v>
      </c>
      <c r="C248" s="51" t="s">
        <v>146</v>
      </c>
      <c r="D248" s="46"/>
      <c r="E248" s="46"/>
      <c r="F248" s="51"/>
      <c r="G248" s="73">
        <f>'35'!E327</f>
        <v>1821827.16</v>
      </c>
      <c r="H248" s="73">
        <f>'35'!F327</f>
        <v>2116000</v>
      </c>
      <c r="I248" s="73">
        <f>'35'!G327</f>
        <v>2657700</v>
      </c>
      <c r="J248" s="73">
        <f>'35'!H327</f>
        <v>2126200</v>
      </c>
      <c r="K248" s="73">
        <f>'35'!I327</f>
        <v>2182000</v>
      </c>
      <c r="L248" s="73">
        <f>'35'!J327</f>
        <v>2260300</v>
      </c>
    </row>
    <row r="249" spans="1:12" hidden="1" x14ac:dyDescent="0.2">
      <c r="A249" s="78"/>
      <c r="B249" s="75" t="s">
        <v>147</v>
      </c>
      <c r="C249" s="51" t="s">
        <v>148</v>
      </c>
      <c r="D249" s="46"/>
      <c r="E249" s="46"/>
      <c r="F249" s="51"/>
      <c r="G249" s="72"/>
      <c r="H249" s="72"/>
      <c r="I249" s="72"/>
      <c r="J249" s="72"/>
      <c r="K249" s="72"/>
      <c r="L249" s="72"/>
    </row>
    <row r="250" spans="1:12" x14ac:dyDescent="0.2">
      <c r="A250" s="74"/>
      <c r="B250" s="75" t="s">
        <v>149</v>
      </c>
      <c r="C250" s="51" t="s">
        <v>150</v>
      </c>
      <c r="D250" s="46"/>
      <c r="E250" s="46"/>
      <c r="F250" s="51"/>
      <c r="G250" s="73">
        <f>'35'!E390</f>
        <v>300151.65999999997</v>
      </c>
      <c r="H250" s="73">
        <f>'35'!F390</f>
        <v>314800</v>
      </c>
      <c r="I250" s="73">
        <f>'35'!G390</f>
        <v>314800</v>
      </c>
      <c r="J250" s="73">
        <f>'35'!H390</f>
        <v>285400</v>
      </c>
      <c r="K250" s="73">
        <f>'35'!I390</f>
        <v>306400</v>
      </c>
      <c r="L250" s="73">
        <f>'35'!J390</f>
        <v>310900</v>
      </c>
    </row>
    <row r="251" spans="1:12" x14ac:dyDescent="0.2">
      <c r="A251" s="74"/>
      <c r="B251" s="75" t="s">
        <v>151</v>
      </c>
      <c r="C251" s="51" t="s">
        <v>152</v>
      </c>
      <c r="D251" s="46"/>
      <c r="E251" s="46"/>
      <c r="F251" s="51"/>
      <c r="G251" s="73">
        <f>'40'!E102</f>
        <v>1742775.96</v>
      </c>
      <c r="H251" s="73">
        <f>'40'!F102</f>
        <v>1394000</v>
      </c>
      <c r="I251" s="73">
        <f>'40'!G102</f>
        <v>2013200</v>
      </c>
      <c r="J251" s="73">
        <f>'40'!H102</f>
        <v>2874000</v>
      </c>
      <c r="K251" s="73">
        <f>'40'!I102</f>
        <v>2875600</v>
      </c>
      <c r="L251" s="73">
        <f>'40'!J102</f>
        <v>2937700</v>
      </c>
    </row>
    <row r="252" spans="1:12" x14ac:dyDescent="0.2">
      <c r="A252" s="74"/>
      <c r="B252" s="75" t="s">
        <v>153</v>
      </c>
      <c r="C252" s="51" t="s">
        <v>154</v>
      </c>
      <c r="D252" s="46"/>
      <c r="E252" s="46"/>
      <c r="F252" s="51"/>
      <c r="G252" s="73">
        <f>'40'!E176</f>
        <v>1446965.78</v>
      </c>
      <c r="H252" s="73">
        <f>'40'!F176</f>
        <v>1444100</v>
      </c>
      <c r="I252" s="73">
        <f>'40'!G176</f>
        <v>1444100</v>
      </c>
      <c r="J252" s="73">
        <f>'40'!H176</f>
        <v>1475900</v>
      </c>
      <c r="K252" s="73">
        <f>'40'!I176</f>
        <v>1548100</v>
      </c>
      <c r="L252" s="73">
        <f>'40'!J176</f>
        <v>1567900</v>
      </c>
    </row>
    <row r="253" spans="1:12" x14ac:dyDescent="0.2">
      <c r="A253" s="74"/>
      <c r="B253" s="75" t="s">
        <v>155</v>
      </c>
      <c r="C253" s="51" t="s">
        <v>156</v>
      </c>
      <c r="D253" s="46"/>
      <c r="E253" s="46"/>
      <c r="F253" s="51"/>
      <c r="G253" s="73">
        <f>'40'!E246</f>
        <v>3036033.17</v>
      </c>
      <c r="H253" s="73">
        <f>'40'!F246</f>
        <v>2835200</v>
      </c>
      <c r="I253" s="73">
        <f>'40'!G246</f>
        <v>2825200</v>
      </c>
      <c r="J253" s="73">
        <f>'40'!H246</f>
        <v>2937800</v>
      </c>
      <c r="K253" s="73">
        <f>'40'!I246</f>
        <v>2990700</v>
      </c>
      <c r="L253" s="73">
        <f>'40'!J246</f>
        <v>3039900</v>
      </c>
    </row>
    <row r="254" spans="1:12" x14ac:dyDescent="0.2">
      <c r="A254" s="74"/>
      <c r="B254" s="79" t="s">
        <v>157</v>
      </c>
      <c r="C254" s="51" t="s">
        <v>158</v>
      </c>
      <c r="D254" s="46"/>
      <c r="E254" s="46"/>
      <c r="F254" s="51"/>
      <c r="G254" s="73">
        <f>'40'!E327</f>
        <v>350706.67</v>
      </c>
      <c r="H254" s="73">
        <f>'40'!F327</f>
        <v>339300</v>
      </c>
      <c r="I254" s="73">
        <f>'40'!G327</f>
        <v>339300</v>
      </c>
      <c r="J254" s="73">
        <f>'40'!H327</f>
        <v>355100</v>
      </c>
      <c r="K254" s="73">
        <f>'40'!I327</f>
        <v>353700</v>
      </c>
      <c r="L254" s="73">
        <f>'40'!J327</f>
        <v>356700</v>
      </c>
    </row>
    <row r="255" spans="1:12" x14ac:dyDescent="0.2">
      <c r="A255" s="74"/>
      <c r="B255" s="37" t="s">
        <v>159</v>
      </c>
      <c r="C255" s="51" t="s">
        <v>160</v>
      </c>
      <c r="D255" s="46"/>
      <c r="E255" s="46"/>
      <c r="F255" s="51"/>
      <c r="G255" s="73">
        <f>'40'!E395</f>
        <v>781046.86</v>
      </c>
      <c r="H255" s="73">
        <f>'40'!F395</f>
        <v>824700</v>
      </c>
      <c r="I255" s="73">
        <f>'40'!G395</f>
        <v>824700</v>
      </c>
      <c r="J255" s="73">
        <f>'40'!H395</f>
        <v>871200</v>
      </c>
      <c r="K255" s="73">
        <f>'40'!I395</f>
        <v>886400</v>
      </c>
      <c r="L255" s="73">
        <f>'40'!J395</f>
        <v>900400</v>
      </c>
    </row>
    <row r="256" spans="1:12" x14ac:dyDescent="0.2">
      <c r="A256" s="74"/>
      <c r="B256" s="37" t="s">
        <v>161</v>
      </c>
      <c r="C256" s="51" t="s">
        <v>162</v>
      </c>
      <c r="D256" s="46"/>
      <c r="E256" s="46"/>
      <c r="F256" s="51"/>
      <c r="G256" s="73">
        <f>'40'!E467</f>
        <v>1290833.43</v>
      </c>
      <c r="H256" s="73">
        <f>'40'!F467</f>
        <v>1221600</v>
      </c>
      <c r="I256" s="73">
        <f>'40'!G467</f>
        <v>1221600</v>
      </c>
      <c r="J256" s="73">
        <f>'40'!H467</f>
        <v>1463000</v>
      </c>
      <c r="K256" s="73">
        <f>'40'!I467</f>
        <v>1466800</v>
      </c>
      <c r="L256" s="73">
        <f>'40'!J467</f>
        <v>1468500</v>
      </c>
    </row>
    <row r="257" spans="1:12" x14ac:dyDescent="0.2">
      <c r="A257" s="74"/>
      <c r="B257" s="75" t="s">
        <v>163</v>
      </c>
      <c r="C257" s="51" t="s">
        <v>164</v>
      </c>
      <c r="D257" s="46"/>
      <c r="E257" s="46"/>
      <c r="F257" s="51"/>
      <c r="G257" s="73">
        <f>'45'!E91</f>
        <v>734931.36</v>
      </c>
      <c r="H257" s="73">
        <f>'45'!F91</f>
        <v>766900</v>
      </c>
      <c r="I257" s="73">
        <f>'45'!G91</f>
        <v>766900</v>
      </c>
      <c r="J257" s="73">
        <f>'45'!H91</f>
        <v>5070600</v>
      </c>
      <c r="K257" s="73">
        <f>'45'!I91</f>
        <v>1882000</v>
      </c>
      <c r="L257" s="73">
        <f>'45'!J91</f>
        <v>1887900</v>
      </c>
    </row>
    <row r="258" spans="1:12" x14ac:dyDescent="0.2">
      <c r="A258" s="74"/>
      <c r="B258" s="75" t="s">
        <v>165</v>
      </c>
      <c r="C258" s="51" t="s">
        <v>166</v>
      </c>
      <c r="D258" s="46"/>
      <c r="E258" s="46"/>
      <c r="F258" s="51"/>
      <c r="G258" s="73">
        <f>'45'!E158</f>
        <v>2033360.0899999999</v>
      </c>
      <c r="H258" s="73">
        <f>'45'!F158</f>
        <v>2138300</v>
      </c>
      <c r="I258" s="73">
        <f>'45'!G158</f>
        <v>2138300</v>
      </c>
      <c r="J258" s="73">
        <f>'45'!H158</f>
        <v>2210600</v>
      </c>
      <c r="K258" s="73">
        <f>'45'!I158</f>
        <v>2288600</v>
      </c>
      <c r="L258" s="73">
        <f>'45'!J158</f>
        <v>2298500</v>
      </c>
    </row>
    <row r="259" spans="1:12" x14ac:dyDescent="0.2">
      <c r="A259" s="74"/>
      <c r="B259" s="75" t="s">
        <v>167</v>
      </c>
      <c r="C259" s="51" t="s">
        <v>168</v>
      </c>
      <c r="D259" s="46"/>
      <c r="E259" s="46"/>
      <c r="F259" s="51"/>
      <c r="G259" s="73">
        <f>'45'!E238</f>
        <v>7582203.7300000004</v>
      </c>
      <c r="H259" s="73">
        <f>'45'!F238</f>
        <v>6782700</v>
      </c>
      <c r="I259" s="73">
        <f>'45'!G238</f>
        <v>6782700</v>
      </c>
      <c r="J259" s="73">
        <f>'45'!H238</f>
        <v>6972000</v>
      </c>
      <c r="K259" s="73">
        <f>'45'!I238</f>
        <v>7072100</v>
      </c>
      <c r="L259" s="73">
        <f>'45'!J238</f>
        <v>7144100</v>
      </c>
    </row>
    <row r="260" spans="1:12" x14ac:dyDescent="0.2">
      <c r="A260" s="74"/>
      <c r="B260" s="75" t="s">
        <v>169</v>
      </c>
      <c r="C260" s="51" t="s">
        <v>170</v>
      </c>
      <c r="D260" s="46"/>
      <c r="E260" s="46"/>
      <c r="F260" s="51"/>
      <c r="G260" s="84">
        <f>'45'!E332</f>
        <v>4643408.709999999</v>
      </c>
      <c r="H260" s="84">
        <f>'45'!F332</f>
        <v>4065400</v>
      </c>
      <c r="I260" s="84">
        <f>'45'!G332</f>
        <v>4661800</v>
      </c>
      <c r="J260" s="84">
        <f>'45'!H332</f>
        <v>5269300</v>
      </c>
      <c r="K260" s="84">
        <f>'45'!I332</f>
        <v>5316200</v>
      </c>
      <c r="L260" s="84">
        <f>'45'!J332</f>
        <v>5320600</v>
      </c>
    </row>
    <row r="261" spans="1:12" x14ac:dyDescent="0.2">
      <c r="A261" s="7"/>
      <c r="B261" s="75" t="s">
        <v>171</v>
      </c>
      <c r="C261" s="51" t="s">
        <v>172</v>
      </c>
      <c r="D261" s="46"/>
      <c r="E261" s="46"/>
      <c r="F261" s="80"/>
      <c r="G261" s="85">
        <f>'45'!E395</f>
        <v>1527074.23</v>
      </c>
      <c r="H261" s="85">
        <f>'45'!F395</f>
        <v>1301100</v>
      </c>
      <c r="I261" s="85">
        <f>'45'!G395</f>
        <v>1381100</v>
      </c>
      <c r="J261" s="85">
        <f>'45'!H395</f>
        <v>1443700</v>
      </c>
      <c r="K261" s="85">
        <f>'45'!I395</f>
        <v>1480600</v>
      </c>
      <c r="L261" s="85">
        <f>'45'!J395</f>
        <v>1475800</v>
      </c>
    </row>
    <row r="262" spans="1:12" ht="13.5" thickBot="1" x14ac:dyDescent="0.25">
      <c r="A262" s="74"/>
      <c r="B262" s="51"/>
      <c r="C262" s="51"/>
      <c r="D262" s="77" t="s">
        <v>15</v>
      </c>
      <c r="E262" s="50"/>
      <c r="F262" s="50"/>
      <c r="G262" s="49">
        <f t="shared" ref="G262:L262" si="29">SUM(G202:G261)</f>
        <v>114549720.36999999</v>
      </c>
      <c r="H262" s="49">
        <f t="shared" si="29"/>
        <v>106923700</v>
      </c>
      <c r="I262" s="49">
        <f t="shared" si="29"/>
        <v>122526000</v>
      </c>
      <c r="J262" s="49">
        <f>SUM(J202:J261)</f>
        <v>127368300</v>
      </c>
      <c r="K262" s="49">
        <f t="shared" si="29"/>
        <v>125686200</v>
      </c>
      <c r="L262" s="49">
        <f t="shared" si="29"/>
        <v>126363100</v>
      </c>
    </row>
    <row r="263" spans="1:12" x14ac:dyDescent="0.2">
      <c r="A263" s="74"/>
      <c r="B263" s="77"/>
      <c r="C263" s="77"/>
      <c r="D263" s="50"/>
      <c r="E263" s="48"/>
      <c r="F263" s="50"/>
      <c r="G263" s="81"/>
      <c r="H263" s="81"/>
      <c r="I263" s="81"/>
      <c r="J263" s="81"/>
      <c r="K263" s="81"/>
      <c r="L263" s="81"/>
    </row>
    <row r="264" spans="1:12" x14ac:dyDescent="0.2">
      <c r="A264" s="74"/>
      <c r="B264" s="51"/>
      <c r="C264" s="51"/>
      <c r="D264" s="51"/>
      <c r="E264" s="51"/>
      <c r="F264" s="51"/>
      <c r="G264" s="40"/>
      <c r="H264" s="40"/>
      <c r="I264" s="41"/>
      <c r="J264" s="41"/>
      <c r="K264" s="41"/>
      <c r="L264" s="41"/>
    </row>
    <row r="265" spans="1:12" x14ac:dyDescent="0.2">
      <c r="A265" s="74"/>
      <c r="B265" s="86"/>
      <c r="C265" s="86"/>
      <c r="D265" s="86"/>
      <c r="E265" s="87" t="s">
        <v>173</v>
      </c>
      <c r="F265" s="87"/>
      <c r="G265" s="57" t="s">
        <v>174</v>
      </c>
      <c r="H265" s="57" t="s">
        <v>175</v>
      </c>
      <c r="I265" s="57" t="s">
        <v>176</v>
      </c>
      <c r="J265" s="57" t="s">
        <v>177</v>
      </c>
      <c r="K265" s="57" t="s">
        <v>178</v>
      </c>
      <c r="L265" s="57" t="s">
        <v>179</v>
      </c>
    </row>
    <row r="266" spans="1:12" x14ac:dyDescent="0.2">
      <c r="A266" s="74"/>
      <c r="B266" s="37" t="s">
        <v>32</v>
      </c>
      <c r="C266" s="37"/>
      <c r="D266" s="51" t="s">
        <v>33</v>
      </c>
      <c r="E266" s="51"/>
      <c r="F266" s="51"/>
      <c r="G266" s="73">
        <f>'05'!H38</f>
        <v>4095200</v>
      </c>
      <c r="H266" s="73">
        <f>'05'!H39</f>
        <v>0</v>
      </c>
      <c r="I266" s="73">
        <f>'05'!H40</f>
        <v>682600</v>
      </c>
      <c r="J266" s="73">
        <f>'05'!H41</f>
        <v>0</v>
      </c>
      <c r="K266" s="73">
        <f>'05'!H42</f>
        <v>1273400</v>
      </c>
      <c r="L266" s="73">
        <f t="shared" ref="L266:L279" si="30">SUM(G266:K266)</f>
        <v>6051200</v>
      </c>
    </row>
    <row r="267" spans="1:12" x14ac:dyDescent="0.2">
      <c r="A267" s="74"/>
      <c r="B267" s="37" t="s">
        <v>34</v>
      </c>
      <c r="C267" s="37"/>
      <c r="D267" s="51" t="s">
        <v>35</v>
      </c>
      <c r="E267" s="51"/>
      <c r="F267" s="51"/>
      <c r="G267" s="73">
        <f>'07'!H32</f>
        <v>818200</v>
      </c>
      <c r="H267" s="73">
        <f>'07'!H33</f>
        <v>0</v>
      </c>
      <c r="I267" s="73">
        <f>'07'!H34</f>
        <v>590900</v>
      </c>
      <c r="J267" s="73">
        <f>'07'!H35</f>
        <v>18800</v>
      </c>
      <c r="K267" s="73">
        <f>'07'!H36</f>
        <v>254800</v>
      </c>
      <c r="L267" s="73">
        <f t="shared" si="30"/>
        <v>1682700</v>
      </c>
    </row>
    <row r="268" spans="1:12" x14ac:dyDescent="0.2">
      <c r="A268" s="74"/>
      <c r="B268" s="37" t="s">
        <v>36</v>
      </c>
      <c r="C268" s="37"/>
      <c r="D268" s="51" t="s">
        <v>37</v>
      </c>
      <c r="E268" s="51"/>
      <c r="F268" s="51"/>
      <c r="G268" s="73">
        <f>'08'!H30</f>
        <v>171000</v>
      </c>
      <c r="H268" s="73">
        <f>'08'!H31</f>
        <v>0</v>
      </c>
      <c r="I268" s="73">
        <f>'08'!H32</f>
        <v>100300</v>
      </c>
      <c r="J268" s="73">
        <f>'08'!H33</f>
        <v>9400</v>
      </c>
      <c r="K268" s="73">
        <f>'08'!H34</f>
        <v>50200</v>
      </c>
      <c r="L268" s="73">
        <f t="shared" si="30"/>
        <v>330900</v>
      </c>
    </row>
    <row r="269" spans="1:12" x14ac:dyDescent="0.2">
      <c r="A269" s="74"/>
      <c r="B269" s="37" t="s">
        <v>38</v>
      </c>
      <c r="C269" s="37"/>
      <c r="D269" s="51" t="s">
        <v>39</v>
      </c>
      <c r="E269" s="51"/>
      <c r="F269" s="51"/>
      <c r="G269" s="73">
        <f>'09'!H33</f>
        <v>366800</v>
      </c>
      <c r="H269" s="73">
        <f>'09'!H34</f>
        <v>0</v>
      </c>
      <c r="I269" s="73">
        <f>'09'!H35</f>
        <v>127500</v>
      </c>
      <c r="J269" s="73">
        <f>'09'!H36</f>
        <v>16400</v>
      </c>
      <c r="K269" s="73">
        <f>'09'!H37</f>
        <v>179600</v>
      </c>
      <c r="L269" s="73">
        <f t="shared" si="30"/>
        <v>690300</v>
      </c>
    </row>
    <row r="270" spans="1:12" x14ac:dyDescent="0.2">
      <c r="A270" s="74"/>
      <c r="B270" s="37">
        <v>10</v>
      </c>
      <c r="C270" s="37"/>
      <c r="D270" s="51" t="s">
        <v>40</v>
      </c>
      <c r="E270" s="51"/>
      <c r="F270" s="51"/>
      <c r="G270" s="73">
        <f>'10'!H36</f>
        <v>1383900</v>
      </c>
      <c r="H270" s="73">
        <f>'10'!H37</f>
        <v>250800</v>
      </c>
      <c r="I270" s="73">
        <f>'10'!H38</f>
        <v>375400</v>
      </c>
      <c r="J270" s="73">
        <f>'10'!H39</f>
        <v>65700</v>
      </c>
      <c r="K270" s="73">
        <f>'10'!H40</f>
        <v>697400</v>
      </c>
      <c r="L270" s="73">
        <f t="shared" si="30"/>
        <v>2773200</v>
      </c>
    </row>
    <row r="271" spans="1:12" x14ac:dyDescent="0.2">
      <c r="A271" s="74"/>
      <c r="B271" s="37">
        <v>12</v>
      </c>
      <c r="C271" s="37"/>
      <c r="D271" s="51" t="s">
        <v>41</v>
      </c>
      <c r="E271" s="51"/>
      <c r="F271" s="51"/>
      <c r="G271" s="73">
        <f>'12'!H45</f>
        <v>2675300</v>
      </c>
      <c r="H271" s="73">
        <f>'12'!H46</f>
        <v>106400</v>
      </c>
      <c r="I271" s="73">
        <f>'12'!H47</f>
        <v>411900</v>
      </c>
      <c r="J271" s="73">
        <f>'12'!H48</f>
        <v>12412300</v>
      </c>
      <c r="K271" s="73">
        <f>'12'!H49</f>
        <v>16133200</v>
      </c>
      <c r="L271" s="73">
        <f t="shared" si="30"/>
        <v>31739100</v>
      </c>
    </row>
    <row r="272" spans="1:12" x14ac:dyDescent="0.2">
      <c r="A272" s="74"/>
      <c r="B272" s="37">
        <v>13</v>
      </c>
      <c r="C272" s="37"/>
      <c r="D272" s="51" t="s">
        <v>42</v>
      </c>
      <c r="E272" s="51"/>
      <c r="F272" s="51"/>
      <c r="G272" s="73">
        <f>'13'!H34</f>
        <v>316100</v>
      </c>
      <c r="H272" s="73">
        <f>'13'!H35</f>
        <v>0</v>
      </c>
      <c r="I272" s="73">
        <f>'13'!H36</f>
        <v>217500</v>
      </c>
      <c r="J272" s="73">
        <f>'13'!H37</f>
        <v>0</v>
      </c>
      <c r="K272" s="73">
        <f>'13'!H38</f>
        <v>96100</v>
      </c>
      <c r="L272" s="73">
        <f t="shared" si="30"/>
        <v>629700</v>
      </c>
    </row>
    <row r="273" spans="1:12" x14ac:dyDescent="0.2">
      <c r="A273" s="74"/>
      <c r="B273" s="37">
        <v>15</v>
      </c>
      <c r="C273" s="37"/>
      <c r="D273" s="51" t="s">
        <v>43</v>
      </c>
      <c r="E273" s="51"/>
      <c r="F273" s="51"/>
      <c r="G273" s="73">
        <f>'15'!H36</f>
        <v>577400</v>
      </c>
      <c r="H273" s="73">
        <f>'15'!H37</f>
        <v>0</v>
      </c>
      <c r="I273" s="73">
        <f>'15'!H38</f>
        <v>247700</v>
      </c>
      <c r="J273" s="73">
        <f>'15'!H39</f>
        <v>0</v>
      </c>
      <c r="K273" s="73">
        <f>'15'!H40</f>
        <v>6775100</v>
      </c>
      <c r="L273" s="73">
        <f t="shared" si="30"/>
        <v>7600200</v>
      </c>
    </row>
    <row r="274" spans="1:12" x14ac:dyDescent="0.2">
      <c r="A274" s="74"/>
      <c r="B274" s="37">
        <v>17</v>
      </c>
      <c r="C274" s="37"/>
      <c r="D274" s="51" t="s">
        <v>44</v>
      </c>
      <c r="E274" s="51"/>
      <c r="F274" s="51"/>
      <c r="G274" s="73">
        <f>'17'!H49</f>
        <v>1717300</v>
      </c>
      <c r="H274" s="73">
        <f>'17'!H50</f>
        <v>10500</v>
      </c>
      <c r="I274" s="73">
        <f>'17'!H51</f>
        <v>223500</v>
      </c>
      <c r="J274" s="73">
        <f>'17'!H52</f>
        <v>22500</v>
      </c>
      <c r="K274" s="73">
        <f>'17'!H53</f>
        <v>2002500</v>
      </c>
      <c r="L274" s="73">
        <f t="shared" si="30"/>
        <v>3976300</v>
      </c>
    </row>
    <row r="275" spans="1:12" x14ac:dyDescent="0.2">
      <c r="A275" s="74"/>
      <c r="B275" s="37">
        <v>20</v>
      </c>
      <c r="C275" s="37"/>
      <c r="D275" s="51" t="s">
        <v>45</v>
      </c>
      <c r="E275" s="51"/>
      <c r="F275" s="51"/>
      <c r="G275" s="73">
        <f>'20'!H47</f>
        <v>4207200</v>
      </c>
      <c r="H275" s="73">
        <f>'20'!H48</f>
        <v>0</v>
      </c>
      <c r="I275" s="73">
        <f>'20'!H49</f>
        <v>797600</v>
      </c>
      <c r="J275" s="73">
        <f>'20'!H50</f>
        <v>121800</v>
      </c>
      <c r="K275" s="73">
        <f>'20'!H51</f>
        <v>9105700</v>
      </c>
      <c r="L275" s="73">
        <f t="shared" si="30"/>
        <v>14232300</v>
      </c>
    </row>
    <row r="276" spans="1:12" x14ac:dyDescent="0.2">
      <c r="A276" s="74"/>
      <c r="B276" s="37">
        <v>30</v>
      </c>
      <c r="C276" s="37"/>
      <c r="D276" s="51" t="s">
        <v>46</v>
      </c>
      <c r="E276" s="51"/>
      <c r="F276" s="51"/>
      <c r="G276" s="73">
        <f>'30'!H51</f>
        <v>3606000</v>
      </c>
      <c r="H276" s="73">
        <f>'30'!H52</f>
        <v>15600</v>
      </c>
      <c r="I276" s="73">
        <f>'30'!H53</f>
        <v>582800</v>
      </c>
      <c r="J276" s="73">
        <f>'30'!H54</f>
        <v>33600</v>
      </c>
      <c r="K276" s="73">
        <f>'30'!H55</f>
        <v>1765800</v>
      </c>
      <c r="L276" s="73">
        <f t="shared" si="30"/>
        <v>6003800</v>
      </c>
    </row>
    <row r="277" spans="1:12" x14ac:dyDescent="0.2">
      <c r="A277" s="74"/>
      <c r="B277" s="37">
        <v>35</v>
      </c>
      <c r="C277" s="37"/>
      <c r="D277" s="51" t="s">
        <v>47</v>
      </c>
      <c r="E277" s="51"/>
      <c r="F277" s="51"/>
      <c r="G277" s="73">
        <f>'35'!H43</f>
        <v>5644000</v>
      </c>
      <c r="H277" s="73">
        <f>'35'!H44</f>
        <v>0</v>
      </c>
      <c r="I277" s="73">
        <f>'35'!H45</f>
        <v>998300</v>
      </c>
      <c r="J277" s="73">
        <f>'35'!H46</f>
        <v>126700</v>
      </c>
      <c r="K277" s="73">
        <f>'35'!H47</f>
        <v>13946400</v>
      </c>
      <c r="L277" s="73">
        <f t="shared" si="30"/>
        <v>20715400</v>
      </c>
    </row>
    <row r="278" spans="1:12" x14ac:dyDescent="0.2">
      <c r="A278" s="74"/>
      <c r="B278" s="37">
        <v>40</v>
      </c>
      <c r="C278" s="37"/>
      <c r="D278" s="51" t="s">
        <v>48</v>
      </c>
      <c r="E278" s="51"/>
      <c r="F278" s="51"/>
      <c r="G278" s="73">
        <f>'40'!H43</f>
        <v>5524300</v>
      </c>
      <c r="H278" s="73">
        <f>'40'!H44</f>
        <v>178500</v>
      </c>
      <c r="I278" s="73">
        <f>'40'!H45</f>
        <v>383500</v>
      </c>
      <c r="J278" s="73">
        <f>'40'!H46</f>
        <v>63400</v>
      </c>
      <c r="K278" s="73">
        <f>'40'!H47</f>
        <v>3827300</v>
      </c>
      <c r="L278" s="88">
        <f t="shared" si="30"/>
        <v>9977000</v>
      </c>
    </row>
    <row r="279" spans="1:12" x14ac:dyDescent="0.2">
      <c r="A279" s="74"/>
      <c r="B279" s="37">
        <v>45</v>
      </c>
      <c r="C279" s="37"/>
      <c r="D279" s="51" t="s">
        <v>180</v>
      </c>
      <c r="E279" s="51"/>
      <c r="F279" s="51"/>
      <c r="G279" s="73">
        <f>'45'!H43</f>
        <v>6960000</v>
      </c>
      <c r="H279" s="73">
        <f>'45'!H44</f>
        <v>114100</v>
      </c>
      <c r="I279" s="73">
        <f>'45'!H45</f>
        <v>1222700</v>
      </c>
      <c r="J279" s="73">
        <f>'45'!H46</f>
        <v>234700</v>
      </c>
      <c r="K279" s="73">
        <f>'45'!H47</f>
        <v>12434700</v>
      </c>
      <c r="L279" s="88">
        <f t="shared" si="30"/>
        <v>20966200</v>
      </c>
    </row>
    <row r="280" spans="1:12" ht="13.5" thickBot="1" x14ac:dyDescent="0.25">
      <c r="A280" s="74"/>
      <c r="B280" s="51"/>
      <c r="C280" s="51"/>
      <c r="D280" s="77" t="s">
        <v>15</v>
      </c>
      <c r="E280" s="51"/>
      <c r="F280" s="51"/>
      <c r="G280" s="66">
        <f t="shared" ref="G280:L280" si="31">SUM(G266:G279)</f>
        <v>38062700</v>
      </c>
      <c r="H280" s="66">
        <f t="shared" si="31"/>
        <v>675900</v>
      </c>
      <c r="I280" s="66">
        <f t="shared" si="31"/>
        <v>6962200</v>
      </c>
      <c r="J280" s="66">
        <f t="shared" si="31"/>
        <v>13125300</v>
      </c>
      <c r="K280" s="66">
        <f t="shared" si="31"/>
        <v>68542200</v>
      </c>
      <c r="L280" s="66">
        <f t="shared" si="31"/>
        <v>127368300</v>
      </c>
    </row>
    <row r="281" spans="1:12" ht="9.75" customHeight="1" x14ac:dyDescent="0.2">
      <c r="A281" s="74"/>
      <c r="B281" s="77"/>
      <c r="C281" s="77"/>
      <c r="D281" s="50"/>
      <c r="E281" s="48"/>
      <c r="F281" s="50"/>
      <c r="G281" s="39"/>
      <c r="H281" s="39"/>
      <c r="I281" s="39"/>
      <c r="J281" s="39"/>
      <c r="K281" s="39"/>
      <c r="L281" s="39"/>
    </row>
    <row r="282" spans="1:12" ht="34.5" thickBot="1" x14ac:dyDescent="0.25">
      <c r="A282" s="74"/>
      <c r="B282" s="70"/>
      <c r="C282" s="70"/>
      <c r="D282" s="70" t="s">
        <v>181</v>
      </c>
      <c r="E282" s="44"/>
      <c r="F282" s="69"/>
      <c r="G282" s="15" t="str">
        <f t="shared" ref="G282:L282" si="32">G25</f>
        <v>Actuals           2013-2014</v>
      </c>
      <c r="H282" s="15" t="str">
        <f t="shared" si="32"/>
        <v>Approved Estimates          2014-2015</v>
      </c>
      <c r="I282" s="15" t="str">
        <f t="shared" si="32"/>
        <v>Revised Estimates                 2014-2015</v>
      </c>
      <c r="J282" s="15" t="str">
        <f t="shared" si="32"/>
        <v>Budget Estimates      2015-2016</v>
      </c>
      <c r="K282" s="15" t="str">
        <f t="shared" si="32"/>
        <v>Forward Estimates     2016-2017</v>
      </c>
      <c r="L282" s="15" t="str">
        <f t="shared" si="32"/>
        <v>Forward Estimates     2017-2018</v>
      </c>
    </row>
    <row r="283" spans="1:12" x14ac:dyDescent="0.2">
      <c r="A283" s="74"/>
      <c r="B283" s="37">
        <v>210</v>
      </c>
      <c r="C283" s="37"/>
      <c r="D283" s="51" t="s">
        <v>6</v>
      </c>
      <c r="E283" s="51"/>
      <c r="F283" s="51"/>
      <c r="G283" s="41">
        <f>SUMIF('05'!$A:$A,$B283,'05'!E:E)+SUMIF('07'!$A:$A,$B283,'07'!E:E)+SUMIF('08'!$A:$A,$B283,'08'!E:E)+SUMIF('09'!$A:$A,$B283,'09'!E:E)+SUMIF('10'!$A:$A,$B283,'10'!E:E)+SUMIF('12'!$A:$A,$B283,'12'!E:E)+SUMIF('13'!$A:$A,$B283,'13'!E:E)+SUMIF('15'!$A:$A,$B283,'15'!E:E)+SUMIF('17'!$A:$A,$B283,'17'!E:E)+SUMIF('20'!$A:$A,$B283,'20'!E:E)+SUMIF('30'!$A:$A,$B283,'30'!E:E)+SUMIF('35'!$A:$A,$B283,'35'!E:E)+SUMIF('40'!$A:$A,$B283,'40'!E:E)+SUMIF('45'!$A:$A,$B283,'45'!E:E)</f>
        <v>31694256.700000003</v>
      </c>
      <c r="H283" s="41">
        <f>SUMIF('05'!$A:$A,$B283,'05'!F:F)+SUMIF('07'!$A:$A,$B283,'07'!F:F)+SUMIF('08'!$A:$A,$B283,'08'!F:F)+SUMIF('09'!$A:$A,$B283,'09'!F:F)+SUMIF('10'!$A:$A,$B283,'10'!F:F)+SUMIF('12'!$A:$A,$B283,'12'!F:F)+SUMIF('13'!$A:$A,$B283,'13'!F:F)+SUMIF('15'!$A:$A,$B283,'15'!F:F)+SUMIF('17'!$A:$A,$B283,'17'!F:F)+SUMIF('20'!$A:$A,$B283,'20'!F:F)+SUMIF('30'!$A:$A,$B283,'30'!F:F)+SUMIF('35'!$A:$A,$B283,'35'!F:F)+SUMIF('40'!$A:$A,$B283,'40'!F:F)+SUMIF('45'!$A:$A,$B283,'45'!F:F)</f>
        <v>37586800</v>
      </c>
      <c r="I283" s="41">
        <f>SUMIF('05'!$A:$A,$B283,'05'!G:G)+SUMIF('07'!$A:$A,$B283,'07'!G:G)+SUMIF('08'!$A:$A,$B283,'08'!G:G)+SUMIF('09'!$A:$A,$B283,'09'!G:G)+SUMIF('10'!$A:$A,$B283,'10'!G:G)+SUMIF('12'!$A:$A,$B283,'12'!G:G)+SUMIF('13'!$A:$A,$B283,'13'!G:G)+SUMIF('15'!$A:$A,$B283,'15'!G:G)+SUMIF('17'!$A:$A,$B283,'17'!G:G)+SUMIF('20'!$A:$A,$B283,'20'!G:G)+SUMIF('30'!$A:$A,$B283,'30'!G:G)+SUMIF('35'!$A:$A,$B283,'35'!G:G)+SUMIF('40'!$A:$A,$B283,'40'!G:G)+SUMIF('45'!$A:$A,$B283,'45'!G:G)</f>
        <v>37709400</v>
      </c>
      <c r="J283" s="41">
        <f>SUMIF('05'!$A:$A,$B283,'05'!H:H)+SUMIF('07'!$A:$A,$B283,'07'!H:H)+SUMIF('08'!$A:$A,$B283,'08'!H:H)+SUMIF('09'!$A:$A,$B283,'09'!H:H)+SUMIF('10'!$A:$A,$B283,'10'!H:H)+SUMIF('12'!$A:$A,$B283,'12'!H:H)+SUMIF('13'!$A:$A,$B283,'13'!H:H)+SUMIF('15'!$A:$A,$B283,'15'!H:H)+SUMIF('17'!$A:$A,$B283,'17'!H:H)+SUMIF('20'!$A:$A,$B283,'20'!H:H)+SUMIF('30'!$A:$A,$B283,'30'!H:H)+SUMIF('35'!$A:$A,$B283,'35'!H:H)+SUMIF('40'!$A:$A,$B283,'40'!H:H)+SUMIF('45'!$A:$A,$B283,'45'!H:H)</f>
        <v>38062700</v>
      </c>
      <c r="K283" s="41">
        <f>SUMIF('05'!$A:$A,$B283,'05'!I:I)+SUMIF('07'!$A:$A,$B283,'07'!I:I)+SUMIF('08'!$A:$A,$B283,'08'!I:I)+SUMIF('09'!$A:$A,$B283,'09'!I:I)+SUMIF('10'!$A:$A,$B283,'10'!I:I)+SUMIF('12'!$A:$A,$B283,'12'!I:I)+SUMIF('13'!$A:$A,$B283,'13'!I:I)+SUMIF('15'!$A:$A,$B283,'15'!I:I)+SUMIF('17'!$A:$A,$B283,'17'!I:I)+SUMIF('20'!$A:$A,$B283,'20'!I:I)+SUMIF('30'!$A:$A,$B283,'30'!I:I)+SUMIF('35'!$A:$A,$B283,'35'!I:I)+SUMIF('40'!$A:$A,$B283,'40'!I:I)+SUMIF('45'!$A:$A,$B283,'45'!I:I)</f>
        <v>39975900</v>
      </c>
      <c r="L283" s="41">
        <f>SUMIF('05'!$A:$A,$B283,'05'!J:J)+SUMIF('07'!$A:$A,$B283,'07'!J:J)+SUMIF('08'!$A:$A,$B283,'08'!J:J)+SUMIF('09'!$A:$A,$B283,'09'!J:J)+SUMIF('10'!$A:$A,$B283,'10'!J:J)+SUMIF('12'!$A:$A,$B283,'12'!J:J)+SUMIF('13'!$A:$A,$B283,'13'!J:J)+SUMIF('15'!$A:$A,$B283,'15'!J:J)+SUMIF('17'!$A:$A,$B283,'17'!J:J)+SUMIF('20'!$A:$A,$B283,'20'!J:J)+SUMIF('30'!$A:$A,$B283,'30'!J:J)+SUMIF('35'!$A:$A,$B283,'35'!J:J)+SUMIF('40'!$A:$A,$B283,'40'!J:J)+SUMIF('45'!$A:$A,$B283,'45'!J:J)</f>
        <v>40505200</v>
      </c>
    </row>
    <row r="284" spans="1:12" x14ac:dyDescent="0.2">
      <c r="A284" s="74"/>
      <c r="B284" s="37">
        <v>211</v>
      </c>
      <c r="C284" s="37"/>
      <c r="D284" s="51" t="s">
        <v>7</v>
      </c>
      <c r="E284" s="51"/>
      <c r="F284" s="51"/>
      <c r="G284" s="84">
        <f>SUMIF('05'!$A:$A,$B284,'05'!E:E)+SUMIF('07'!$A:$A,$B284,'07'!E:E)+SUMIF('08'!$A:$A,$B284,'08'!E:E)+SUMIF('09'!$A:$A,$B284,'09'!E:E)+SUMIF('10'!$A:$A,$B284,'10'!E:E)+SUMIF('12'!$A:$A,$B284,'12'!E:E)+SUMIF('13'!$A:$A,$B284,'13'!E:E)+SUMIF('15'!$A:$A,$B284,'15'!E:E)+SUMIF('17'!$A:$A,$B284,'17'!E:E)+SUMIF('20'!$A:$A,$B284,'20'!E:E)+SUMIF('30'!$A:$A,$B284,'30'!E:E)+SUMIF('35'!$A:$A,$B284,'35'!E:E)+SUMIF('40'!$A:$A,$B284,'40'!E:E)+SUMIF('45'!$A:$A,$B284,'45'!E:E)</f>
        <v>1453574.55</v>
      </c>
      <c r="H284" s="84">
        <f>SUMIF('05'!$A:$A,$B284,'05'!F:F)+SUMIF('07'!$A:$A,$B284,'07'!F:F)+SUMIF('08'!$A:$A,$B284,'08'!F:F)+SUMIF('09'!$A:$A,$B284,'09'!F:F)+SUMIF('10'!$A:$A,$B284,'10'!F:F)+SUMIF('12'!$A:$A,$B284,'12'!F:F)+SUMIF('13'!$A:$A,$B284,'13'!F:F)+SUMIF('15'!$A:$A,$B284,'15'!F:F)+SUMIF('17'!$A:$A,$B284,'17'!F:F)+SUMIF('20'!$A:$A,$B284,'20'!F:F)+SUMIF('30'!$A:$A,$B284,'30'!F:F)+SUMIF('35'!$A:$A,$B284,'35'!F:F)+SUMIF('40'!$A:$A,$B284,'40'!F:F)+SUMIF('45'!$A:$A,$B284,'45'!F:F)</f>
        <v>0</v>
      </c>
      <c r="I284" s="84">
        <f>SUMIF('05'!$A:$A,$B284,'05'!G:G)+SUMIF('07'!$A:$A,$B284,'07'!G:G)+SUMIF('08'!$A:$A,$B284,'08'!G:G)+SUMIF('09'!$A:$A,$B284,'09'!G:G)+SUMIF('10'!$A:$A,$B284,'10'!G:G)+SUMIF('12'!$A:$A,$B284,'12'!G:G)+SUMIF('13'!$A:$A,$B284,'13'!G:G)+SUMIF('15'!$A:$A,$B284,'15'!G:G)+SUMIF('17'!$A:$A,$B284,'17'!G:G)+SUMIF('20'!$A:$A,$B284,'20'!G:G)+SUMIF('30'!$A:$A,$B284,'30'!G:G)+SUMIF('35'!$A:$A,$B284,'35'!G:G)+SUMIF('40'!$A:$A,$B284,'40'!G:G)+SUMIF('45'!$A:$A,$B284,'45'!G:G)</f>
        <v>0</v>
      </c>
      <c r="J284" s="84">
        <f>SUMIF('05'!$A:$A,$B284,'05'!H:H)+SUMIF('07'!$A:$A,$B284,'07'!H:H)+SUMIF('08'!$A:$A,$B284,'08'!H:H)+SUMIF('09'!$A:$A,$B284,'09'!H:H)+SUMIF('10'!$A:$A,$B284,'10'!H:H)+SUMIF('12'!$A:$A,$B284,'12'!H:H)+SUMIF('13'!$A:$A,$B284,'13'!H:H)+SUMIF('15'!$A:$A,$B284,'15'!H:H)+SUMIF('17'!$A:$A,$B284,'17'!H:H)+SUMIF('20'!$A:$A,$B284,'20'!H:H)+SUMIF('30'!$A:$A,$B284,'30'!H:H)+SUMIF('35'!$A:$A,$B284,'35'!H:H)+SUMIF('40'!$A:$A,$B284,'40'!H:H)+SUMIF('45'!$A:$A,$B284,'45'!H:H)</f>
        <v>0</v>
      </c>
      <c r="K284" s="84">
        <f>SUMIF('05'!$A:$A,$B284,'05'!I:I)+SUMIF('07'!$A:$A,$B284,'07'!I:I)+SUMIF('08'!$A:$A,$B284,'08'!I:I)+SUMIF('09'!$A:$A,$B284,'09'!I:I)+SUMIF('10'!$A:$A,$B284,'10'!I:I)+SUMIF('12'!$A:$A,$B284,'12'!I:I)+SUMIF('13'!$A:$A,$B284,'13'!I:I)+SUMIF('15'!$A:$A,$B284,'15'!I:I)+SUMIF('17'!$A:$A,$B284,'17'!I:I)+SUMIF('20'!$A:$A,$B284,'20'!I:I)+SUMIF('30'!$A:$A,$B284,'30'!I:I)+SUMIF('35'!$A:$A,$B284,'35'!I:I)+SUMIF('40'!$A:$A,$B284,'40'!I:I)+SUMIF('45'!$A:$A,$B284,'45'!I:I)</f>
        <v>0</v>
      </c>
      <c r="L284" s="84">
        <f>SUMIF('05'!$A:$A,$B284,'05'!J:J)+SUMIF('07'!$A:$A,$B284,'07'!J:J)+SUMIF('08'!$A:$A,$B284,'08'!J:J)+SUMIF('09'!$A:$A,$B284,'09'!J:J)+SUMIF('10'!$A:$A,$B284,'10'!J:J)+SUMIF('12'!$A:$A,$B284,'12'!J:J)+SUMIF('13'!$A:$A,$B284,'13'!J:J)+SUMIF('15'!$A:$A,$B284,'15'!J:J)+SUMIF('17'!$A:$A,$B284,'17'!J:J)+SUMIF('20'!$A:$A,$B284,'20'!J:J)+SUMIF('30'!$A:$A,$B284,'30'!J:J)+SUMIF('35'!$A:$A,$B284,'35'!J:J)+SUMIF('40'!$A:$A,$B284,'40'!J:J)+SUMIF('45'!$A:$A,$B284,'45'!J:J)</f>
        <v>0</v>
      </c>
    </row>
    <row r="285" spans="1:12" x14ac:dyDescent="0.2">
      <c r="A285" s="74"/>
      <c r="B285" s="37">
        <v>212</v>
      </c>
      <c r="C285" s="37"/>
      <c r="D285" s="51" t="s">
        <v>8</v>
      </c>
      <c r="E285" s="51"/>
      <c r="F285" s="51"/>
      <c r="G285" s="84">
        <f>SUMIF('05'!$A:$A,$B285,'05'!E:E)+SUMIF('07'!$A:$A,$B285,'07'!E:E)+SUMIF('08'!$A:$A,$B285,'08'!E:E)+SUMIF('09'!$A:$A,$B285,'09'!E:E)+SUMIF('10'!$A:$A,$B285,'10'!E:E)+SUMIF('12'!$A:$A,$B285,'12'!E:E)+SUMIF('13'!$A:$A,$B285,'13'!E:E)+SUMIF('15'!$A:$A,$B285,'15'!E:E)+SUMIF('17'!$A:$A,$B285,'17'!E:E)+SUMIF('20'!$A:$A,$B285,'20'!E:E)+SUMIF('30'!$A:$A,$B285,'30'!E:E)+SUMIF('35'!$A:$A,$B285,'35'!E:E)+SUMIF('40'!$A:$A,$B285,'40'!E:E)+SUMIF('45'!$A:$A,$B285,'45'!E:E)</f>
        <v>3988217.2499999991</v>
      </c>
      <c r="H285" s="84">
        <f>SUMIF('05'!$A:$A,$B285,'05'!F:F)+SUMIF('07'!$A:$A,$B285,'07'!F:F)+SUMIF('08'!$A:$A,$B285,'08'!F:F)+SUMIF('09'!$A:$A,$B285,'09'!F:F)+SUMIF('10'!$A:$A,$B285,'10'!F:F)+SUMIF('12'!$A:$A,$B285,'12'!F:F)+SUMIF('13'!$A:$A,$B285,'13'!F:F)+SUMIF('15'!$A:$A,$B285,'15'!F:F)+SUMIF('17'!$A:$A,$B285,'17'!F:F)+SUMIF('20'!$A:$A,$B285,'20'!F:F)+SUMIF('30'!$A:$A,$B285,'30'!F:F)+SUMIF('35'!$A:$A,$B285,'35'!F:F)+SUMIF('40'!$A:$A,$B285,'40'!F:F)+SUMIF('45'!$A:$A,$B285,'45'!F:F)</f>
        <v>714200</v>
      </c>
      <c r="I285" s="84">
        <f>SUMIF('05'!$A:$A,$B285,'05'!G:G)+SUMIF('07'!$A:$A,$B285,'07'!G:G)+SUMIF('08'!$A:$A,$B285,'08'!G:G)+SUMIF('09'!$A:$A,$B285,'09'!G:G)+SUMIF('10'!$A:$A,$B285,'10'!G:G)+SUMIF('12'!$A:$A,$B285,'12'!G:G)+SUMIF('13'!$A:$A,$B285,'13'!G:G)+SUMIF('15'!$A:$A,$B285,'15'!G:G)+SUMIF('17'!$A:$A,$B285,'17'!G:G)+SUMIF('20'!$A:$A,$B285,'20'!G:G)+SUMIF('30'!$A:$A,$B285,'30'!G:G)+SUMIF('35'!$A:$A,$B285,'35'!G:G)+SUMIF('40'!$A:$A,$B285,'40'!G:G)+SUMIF('45'!$A:$A,$B285,'45'!G:G)</f>
        <v>710200</v>
      </c>
      <c r="J285" s="84">
        <f>SUMIF('05'!$A:$A,$B285,'05'!H:H)+SUMIF('07'!$A:$A,$B285,'07'!H:H)+SUMIF('08'!$A:$A,$B285,'08'!H:H)+SUMIF('09'!$A:$A,$B285,'09'!H:H)+SUMIF('10'!$A:$A,$B285,'10'!H:H)+SUMIF('12'!$A:$A,$B285,'12'!H:H)+SUMIF('13'!$A:$A,$B285,'13'!H:H)+SUMIF('15'!$A:$A,$B285,'15'!H:H)+SUMIF('17'!$A:$A,$B285,'17'!H:H)+SUMIF('20'!$A:$A,$B285,'20'!H:H)+SUMIF('30'!$A:$A,$B285,'30'!H:H)+SUMIF('35'!$A:$A,$B285,'35'!H:H)+SUMIF('40'!$A:$A,$B285,'40'!H:H)+SUMIF('45'!$A:$A,$B285,'45'!H:H)</f>
        <v>675900</v>
      </c>
      <c r="K285" s="84">
        <f>SUMIF('05'!$A:$A,$B285,'05'!I:I)+SUMIF('07'!$A:$A,$B285,'07'!I:I)+SUMIF('08'!$A:$A,$B285,'08'!I:I)+SUMIF('09'!$A:$A,$B285,'09'!I:I)+SUMIF('10'!$A:$A,$B285,'10'!I:I)+SUMIF('12'!$A:$A,$B285,'12'!I:I)+SUMIF('13'!$A:$A,$B285,'13'!I:I)+SUMIF('15'!$A:$A,$B285,'15'!I:I)+SUMIF('17'!$A:$A,$B285,'17'!I:I)+SUMIF('20'!$A:$A,$B285,'20'!I:I)+SUMIF('30'!$A:$A,$B285,'30'!I:I)+SUMIF('35'!$A:$A,$B285,'35'!I:I)+SUMIF('40'!$A:$A,$B285,'40'!I:I)+SUMIF('45'!$A:$A,$B285,'45'!I:I)</f>
        <v>687400</v>
      </c>
      <c r="L285" s="84">
        <f>SUMIF('05'!$A:$A,$B285,'05'!J:J)+SUMIF('07'!$A:$A,$B285,'07'!J:J)+SUMIF('08'!$A:$A,$B285,'08'!J:J)+SUMIF('09'!$A:$A,$B285,'09'!J:J)+SUMIF('10'!$A:$A,$B285,'10'!J:J)+SUMIF('12'!$A:$A,$B285,'12'!J:J)+SUMIF('13'!$A:$A,$B285,'13'!J:J)+SUMIF('15'!$A:$A,$B285,'15'!J:J)+SUMIF('17'!$A:$A,$B285,'17'!J:J)+SUMIF('20'!$A:$A,$B285,'20'!J:J)+SUMIF('30'!$A:$A,$B285,'30'!J:J)+SUMIF('35'!$A:$A,$B285,'35'!J:J)+SUMIF('40'!$A:$A,$B285,'40'!J:J)+SUMIF('45'!$A:$A,$B285,'45'!J:J)</f>
        <v>687400</v>
      </c>
    </row>
    <row r="286" spans="1:12" x14ac:dyDescent="0.2">
      <c r="A286" s="74"/>
      <c r="B286" s="37">
        <v>213</v>
      </c>
      <c r="C286" s="51"/>
      <c r="D286" s="56" t="s">
        <v>182</v>
      </c>
      <c r="E286" s="51"/>
      <c r="F286" s="51"/>
      <c r="G286" s="63">
        <f>SUMIF('05'!$A:$A,$B286,'05'!E:E)+SUMIF('07'!$A:$A,$B286,'07'!E:E)+SUMIF('08'!$A:$A,$B286,'08'!E:E)+SUMIF('09'!$A:$A,$B286,'09'!E:E)+SUMIF('10'!$A:$A,$B286,'10'!E:E)+SUMIF('12'!$A:$A,$B286,'12'!E:E)+SUMIF('13'!$A:$A,$B286,'13'!E:E)+SUMIF('15'!$A:$A,$B286,'15'!E:E)+SUMIF('17'!$A:$A,$B286,'17'!E:E)+SUMIF('20'!$A:$A,$B286,'20'!E:E)+SUMIF('30'!$A:$A,$B286,'30'!E:E)+SUMIF('35'!$A:$A,$B286,'35'!E:E)+SUMIF('40'!$A:$A,$B286,'40'!E:E)+SUMIF('45'!$A:$A,$B286,'45'!E:E)</f>
        <v>0</v>
      </c>
      <c r="H286" s="63">
        <f>SUMIF('05'!$A:$A,$B286,'05'!F:F)+SUMIF('07'!$A:$A,$B286,'07'!F:F)+SUMIF('08'!$A:$A,$B286,'08'!F:F)+SUMIF('09'!$A:$A,$B286,'09'!F:F)+SUMIF('10'!$A:$A,$B286,'10'!F:F)+SUMIF('12'!$A:$A,$B286,'12'!F:F)+SUMIF('13'!$A:$A,$B286,'13'!F:F)+SUMIF('15'!$A:$A,$B286,'15'!F:F)+SUMIF('17'!$A:$A,$B286,'17'!F:F)+SUMIF('20'!$A:$A,$B286,'20'!F:F)+SUMIF('30'!$A:$A,$B286,'30'!F:F)+SUMIF('35'!$A:$A,$B286,'35'!F:F)+SUMIF('40'!$A:$A,$B286,'40'!F:F)+SUMIF('45'!$A:$A,$B286,'45'!F:F)</f>
        <v>0</v>
      </c>
      <c r="I286" s="63">
        <f>SUMIF('05'!$A:$A,$B286,'05'!G:G)+SUMIF('07'!$A:$A,$B286,'07'!G:G)+SUMIF('08'!$A:$A,$B286,'08'!G:G)+SUMIF('09'!$A:$A,$B286,'09'!G:G)+SUMIF('10'!$A:$A,$B286,'10'!G:G)+SUMIF('12'!$A:$A,$B286,'12'!G:G)+SUMIF('13'!$A:$A,$B286,'13'!G:G)+SUMIF('15'!$A:$A,$B286,'15'!G:G)+SUMIF('17'!$A:$A,$B286,'17'!G:G)+SUMIF('20'!$A:$A,$B286,'20'!G:G)+SUMIF('30'!$A:$A,$B286,'30'!G:G)+SUMIF('35'!$A:$A,$B286,'35'!G:G)+SUMIF('40'!$A:$A,$B286,'40'!G:G)+SUMIF('45'!$A:$A,$B286,'45'!G:G)</f>
        <v>0</v>
      </c>
      <c r="J286" s="63">
        <f>SUMIF('05'!$A:$A,$B286,'05'!H:H)+SUMIF('07'!$A:$A,$B286,'07'!H:H)+SUMIF('08'!$A:$A,$B286,'08'!H:H)+SUMIF('09'!$A:$A,$B286,'09'!H:H)+SUMIF('10'!$A:$A,$B286,'10'!H:H)+SUMIF('12'!$A:$A,$B286,'12'!H:H)+SUMIF('13'!$A:$A,$B286,'13'!H:H)+SUMIF('15'!$A:$A,$B286,'15'!H:H)+SUMIF('17'!$A:$A,$B286,'17'!H:H)+SUMIF('20'!$A:$A,$B286,'20'!H:H)+SUMIF('30'!$A:$A,$B286,'30'!H:H)+SUMIF('35'!$A:$A,$B286,'35'!H:H)+SUMIF('40'!$A:$A,$B286,'40'!H:H)+SUMIF('45'!$A:$A,$B286,'45'!H:H)</f>
        <v>0</v>
      </c>
      <c r="K286" s="63">
        <f>SUMIF('05'!$A:$A,$B286,'05'!I:I)+SUMIF('07'!$A:$A,$B286,'07'!I:I)+SUMIF('08'!$A:$A,$B286,'08'!I:I)+SUMIF('09'!$A:$A,$B286,'09'!I:I)+SUMIF('10'!$A:$A,$B286,'10'!I:I)+SUMIF('12'!$A:$A,$B286,'12'!I:I)+SUMIF('13'!$A:$A,$B286,'13'!I:I)+SUMIF('15'!$A:$A,$B286,'15'!I:I)+SUMIF('17'!$A:$A,$B286,'17'!I:I)+SUMIF('20'!$A:$A,$B286,'20'!I:I)+SUMIF('30'!$A:$A,$B286,'30'!I:I)+SUMIF('35'!$A:$A,$B286,'35'!I:I)+SUMIF('40'!$A:$A,$B286,'40'!I:I)+SUMIF('45'!$A:$A,$B286,'45'!I:I)</f>
        <v>0</v>
      </c>
      <c r="L286" s="63">
        <f>SUMIF('05'!$A:$A,$B286,'05'!J:J)+SUMIF('07'!$A:$A,$B286,'07'!J:J)+SUMIF('08'!$A:$A,$B286,'08'!J:J)+SUMIF('09'!$A:$A,$B286,'09'!J:J)+SUMIF('10'!$A:$A,$B286,'10'!J:J)+SUMIF('12'!$A:$A,$B286,'12'!J:J)+SUMIF('13'!$A:$A,$B286,'13'!J:J)+SUMIF('15'!$A:$A,$B286,'15'!J:J)+SUMIF('17'!$A:$A,$B286,'17'!J:J)+SUMIF('20'!$A:$A,$B286,'20'!J:J)+SUMIF('30'!$A:$A,$B286,'30'!J:J)+SUMIF('35'!$A:$A,$B286,'35'!J:J)+SUMIF('40'!$A:$A,$B286,'40'!J:J)+SUMIF('45'!$A:$A,$B286,'45'!J:J)</f>
        <v>0</v>
      </c>
    </row>
    <row r="287" spans="1:12" x14ac:dyDescent="0.2">
      <c r="A287" s="74"/>
      <c r="B287" s="37">
        <v>216</v>
      </c>
      <c r="C287" s="37"/>
      <c r="D287" s="51" t="s">
        <v>9</v>
      </c>
      <c r="E287" s="51"/>
      <c r="F287" s="51"/>
      <c r="G287" s="63">
        <f>SUMIF('05'!$A:$A,$B287,'05'!E:E)+SUMIF('07'!$A:$A,$B287,'07'!E:E)+SUMIF('08'!$A:$A,$B287,'08'!E:E)+SUMIF('09'!$A:$A,$B287,'09'!E:E)+SUMIF('10'!$A:$A,$B287,'10'!E:E)+SUMIF('12'!$A:$A,$B287,'12'!E:E)+SUMIF('13'!$A:$A,$B287,'13'!E:E)+SUMIF('15'!$A:$A,$B287,'15'!E:E)+SUMIF('17'!$A:$A,$B287,'17'!E:E)+SUMIF('20'!$A:$A,$B287,'20'!E:E)+SUMIF('30'!$A:$A,$B287,'30'!E:E)+SUMIF('35'!$A:$A,$B287,'35'!E:E)+SUMIF('40'!$A:$A,$B287,'40'!E:E)+SUMIF('45'!$A:$A,$B287,'45'!E:E)</f>
        <v>6122261.2200000007</v>
      </c>
      <c r="H287" s="63">
        <f>SUMIF('05'!$A:$A,$B287,'05'!F:F)+SUMIF('07'!$A:$A,$B287,'07'!F:F)+SUMIF('08'!$A:$A,$B287,'08'!F:F)+SUMIF('09'!$A:$A,$B287,'09'!F:F)+SUMIF('10'!$A:$A,$B287,'10'!F:F)+SUMIF('12'!$A:$A,$B287,'12'!F:F)+SUMIF('13'!$A:$A,$B287,'13'!F:F)+SUMIF('15'!$A:$A,$B287,'15'!F:F)+SUMIF('17'!$A:$A,$B287,'17'!F:F)+SUMIF('20'!$A:$A,$B287,'20'!F:F)+SUMIF('30'!$A:$A,$B287,'30'!F:F)+SUMIF('35'!$A:$A,$B287,'35'!F:F)+SUMIF('40'!$A:$A,$B287,'40'!F:F)+SUMIF('45'!$A:$A,$B287,'45'!F:F)</f>
        <v>6706600</v>
      </c>
      <c r="I287" s="63">
        <f>SUMIF('05'!$A:$A,$B287,'05'!G:G)+SUMIF('07'!$A:$A,$B287,'07'!G:G)+SUMIF('08'!$A:$A,$B287,'08'!G:G)+SUMIF('09'!$A:$A,$B287,'09'!G:G)+SUMIF('10'!$A:$A,$B287,'10'!G:G)+SUMIF('12'!$A:$A,$B287,'12'!G:G)+SUMIF('13'!$A:$A,$B287,'13'!G:G)+SUMIF('15'!$A:$A,$B287,'15'!G:G)+SUMIF('17'!$A:$A,$B287,'17'!G:G)+SUMIF('20'!$A:$A,$B287,'20'!G:G)+SUMIF('30'!$A:$A,$B287,'30'!G:G)+SUMIF('35'!$A:$A,$B287,'35'!G:G)+SUMIF('40'!$A:$A,$B287,'40'!G:G)+SUMIF('45'!$A:$A,$B287,'45'!G:G)</f>
        <v>6735600</v>
      </c>
      <c r="J287" s="63">
        <f>SUMIF('05'!$A:$A,$B287,'05'!H:H)+SUMIF('07'!$A:$A,$B287,'07'!H:H)+SUMIF('08'!$A:$A,$B287,'08'!H:H)+SUMIF('09'!$A:$A,$B287,'09'!H:H)+SUMIF('10'!$A:$A,$B287,'10'!H:H)+SUMIF('12'!$A:$A,$B287,'12'!H:H)+SUMIF('13'!$A:$A,$B287,'13'!H:H)+SUMIF('15'!$A:$A,$B287,'15'!H:H)+SUMIF('17'!$A:$A,$B287,'17'!H:H)+SUMIF('20'!$A:$A,$B287,'20'!H:H)+SUMIF('30'!$A:$A,$B287,'30'!H:H)+SUMIF('35'!$A:$A,$B287,'35'!H:H)+SUMIF('40'!$A:$A,$B287,'40'!H:H)+SUMIF('45'!$A:$A,$B287,'45'!H:H)</f>
        <v>6962200</v>
      </c>
      <c r="K287" s="63">
        <f>SUMIF('05'!$A:$A,$B287,'05'!I:I)+SUMIF('07'!$A:$A,$B287,'07'!I:I)+SUMIF('08'!$A:$A,$B287,'08'!I:I)+SUMIF('09'!$A:$A,$B287,'09'!I:I)+SUMIF('10'!$A:$A,$B287,'10'!I:I)+SUMIF('12'!$A:$A,$B287,'12'!I:I)+SUMIF('13'!$A:$A,$B287,'13'!I:I)+SUMIF('15'!$A:$A,$B287,'15'!I:I)+SUMIF('17'!$A:$A,$B287,'17'!I:I)+SUMIF('20'!$A:$A,$B287,'20'!I:I)+SUMIF('30'!$A:$A,$B287,'30'!I:I)+SUMIF('35'!$A:$A,$B287,'35'!I:I)+SUMIF('40'!$A:$A,$B287,'40'!I:I)+SUMIF('45'!$A:$A,$B287,'45'!I:I)</f>
        <v>7201100</v>
      </c>
      <c r="L287" s="63">
        <f>SUMIF('05'!$A:$A,$B287,'05'!J:J)+SUMIF('07'!$A:$A,$B287,'07'!J:J)+SUMIF('08'!$A:$A,$B287,'08'!J:J)+SUMIF('09'!$A:$A,$B287,'09'!J:J)+SUMIF('10'!$A:$A,$B287,'10'!J:J)+SUMIF('12'!$A:$A,$B287,'12'!J:J)+SUMIF('13'!$A:$A,$B287,'13'!J:J)+SUMIF('15'!$A:$A,$B287,'15'!J:J)+SUMIF('17'!$A:$A,$B287,'17'!J:J)+SUMIF('20'!$A:$A,$B287,'20'!J:J)+SUMIF('30'!$A:$A,$B287,'30'!J:J)+SUMIF('35'!$A:$A,$B287,'35'!J:J)+SUMIF('40'!$A:$A,$B287,'40'!J:J)+SUMIF('45'!$A:$A,$B287,'45'!J:J)</f>
        <v>7202100</v>
      </c>
    </row>
    <row r="288" spans="1:12" x14ac:dyDescent="0.2">
      <c r="A288" s="74"/>
      <c r="B288" s="37">
        <v>218</v>
      </c>
      <c r="C288" s="37"/>
      <c r="D288" s="51" t="s">
        <v>183</v>
      </c>
      <c r="E288" s="51"/>
      <c r="F288" s="51"/>
      <c r="G288" s="63">
        <f>SUMIF('05'!$A:$A,$B288,'05'!E:E)+SUMIF('07'!$A:$A,$B288,'07'!E:E)+SUMIF('08'!$A:$A,$B288,'08'!E:E)+SUMIF('09'!$A:$A,$B288,'09'!E:E)+SUMIF('10'!$A:$A,$B288,'10'!E:E)+SUMIF('12'!$A:$A,$B288,'12'!E:E)+SUMIF('13'!$A:$A,$B288,'13'!E:E)+SUMIF('15'!$A:$A,$B288,'15'!E:E)+SUMIF('17'!$A:$A,$B288,'17'!E:E)+SUMIF('20'!$A:$A,$B288,'20'!E:E)+SUMIF('30'!$A:$A,$B288,'30'!E:E)+SUMIF('35'!$A:$A,$B288,'35'!E:E)+SUMIF('40'!$A:$A,$B288,'40'!E:E)+SUMIF('45'!$A:$A,$B288,'45'!E:E)</f>
        <v>13484805.810000002</v>
      </c>
      <c r="H288" s="63">
        <f>SUMIF('05'!$A:$A,$B288,'05'!F:F)+SUMIF('07'!$A:$A,$B288,'07'!F:F)+SUMIF('08'!$A:$A,$B288,'08'!F:F)+SUMIF('09'!$A:$A,$B288,'09'!F:F)+SUMIF('10'!$A:$A,$B288,'10'!F:F)+SUMIF('12'!$A:$A,$B288,'12'!F:F)+SUMIF('13'!$A:$A,$B288,'13'!F:F)+SUMIF('15'!$A:$A,$B288,'15'!F:F)+SUMIF('17'!$A:$A,$B288,'17'!F:F)+SUMIF('20'!$A:$A,$B288,'20'!F:F)+SUMIF('30'!$A:$A,$B288,'30'!F:F)+SUMIF('35'!$A:$A,$B288,'35'!F:F)+SUMIF('40'!$A:$A,$B288,'40'!F:F)+SUMIF('45'!$A:$A,$B288,'45'!F:F)</f>
        <v>11210200</v>
      </c>
      <c r="I288" s="63">
        <f>SUMIF('05'!$A:$A,$B288,'05'!G:G)+SUMIF('07'!$A:$A,$B288,'07'!G:G)+SUMIF('08'!$A:$A,$B288,'08'!G:G)+SUMIF('09'!$A:$A,$B288,'09'!G:G)+SUMIF('10'!$A:$A,$B288,'10'!G:G)+SUMIF('12'!$A:$A,$B288,'12'!G:G)+SUMIF('13'!$A:$A,$B288,'13'!G:G)+SUMIF('15'!$A:$A,$B288,'15'!G:G)+SUMIF('17'!$A:$A,$B288,'17'!G:G)+SUMIF('20'!$A:$A,$B288,'20'!G:G)+SUMIF('30'!$A:$A,$B288,'30'!G:G)+SUMIF('35'!$A:$A,$B288,'35'!G:G)+SUMIF('40'!$A:$A,$B288,'40'!G:G)+SUMIF('45'!$A:$A,$B288,'45'!G:G)</f>
        <v>13386200</v>
      </c>
      <c r="J288" s="63">
        <f>SUMIF('05'!$A:$A,$B288,'05'!H:H)+SUMIF('07'!$A:$A,$B288,'07'!H:H)+SUMIF('08'!$A:$A,$B288,'08'!H:H)+SUMIF('09'!$A:$A,$B288,'09'!H:H)+SUMIF('10'!$A:$A,$B288,'10'!H:H)+SUMIF('12'!$A:$A,$B288,'12'!H:H)+SUMIF('13'!$A:$A,$B288,'13'!H:H)+SUMIF('15'!$A:$A,$B288,'15'!H:H)+SUMIF('17'!$A:$A,$B288,'17'!H:H)+SUMIF('20'!$A:$A,$B288,'20'!H:H)+SUMIF('30'!$A:$A,$B288,'30'!H:H)+SUMIF('35'!$A:$A,$B288,'35'!H:H)+SUMIF('40'!$A:$A,$B288,'40'!H:H)+SUMIF('45'!$A:$A,$B288,'45'!H:H)</f>
        <v>13125300</v>
      </c>
      <c r="K288" s="63">
        <f>SUMIF('05'!$A:$A,$B288,'05'!I:I)+SUMIF('07'!$A:$A,$B288,'07'!I:I)+SUMIF('08'!$A:$A,$B288,'08'!I:I)+SUMIF('09'!$A:$A,$B288,'09'!I:I)+SUMIF('10'!$A:$A,$B288,'10'!I:I)+SUMIF('12'!$A:$A,$B288,'12'!I:I)+SUMIF('13'!$A:$A,$B288,'13'!I:I)+SUMIF('15'!$A:$A,$B288,'15'!I:I)+SUMIF('17'!$A:$A,$B288,'17'!I:I)+SUMIF('20'!$A:$A,$B288,'20'!I:I)+SUMIF('30'!$A:$A,$B288,'30'!I:I)+SUMIF('35'!$A:$A,$B288,'35'!I:I)+SUMIF('40'!$A:$A,$B288,'40'!I:I)+SUMIF('45'!$A:$A,$B288,'45'!I:I)</f>
        <v>12661600</v>
      </c>
      <c r="L288" s="63">
        <f>SUMIF('05'!$A:$A,$B288,'05'!J:J)+SUMIF('07'!$A:$A,$B288,'07'!J:J)+SUMIF('08'!$A:$A,$B288,'08'!J:J)+SUMIF('09'!$A:$A,$B288,'09'!J:J)+SUMIF('10'!$A:$A,$B288,'10'!J:J)+SUMIF('12'!$A:$A,$B288,'12'!J:J)+SUMIF('13'!$A:$A,$B288,'13'!J:J)+SUMIF('15'!$A:$A,$B288,'15'!J:J)+SUMIF('17'!$A:$A,$B288,'17'!J:J)+SUMIF('20'!$A:$A,$B288,'20'!J:J)+SUMIF('30'!$A:$A,$B288,'30'!J:J)+SUMIF('35'!$A:$A,$B288,'35'!J:J)+SUMIF('40'!$A:$A,$B288,'40'!J:J)+SUMIF('45'!$A:$A,$B288,'45'!J:J)</f>
        <v>12808200</v>
      </c>
    </row>
    <row r="289" spans="1:12" x14ac:dyDescent="0.2">
      <c r="A289" s="74"/>
      <c r="B289" s="37">
        <v>219</v>
      </c>
      <c r="C289" s="37"/>
      <c r="D289" s="51" t="s">
        <v>184</v>
      </c>
      <c r="E289" s="51"/>
      <c r="F289" s="51"/>
      <c r="G289" s="63">
        <f>SUMIF('05'!$A:$A,$B289,'05'!E:E)+SUMIF('07'!$A:$A,$B289,'07'!E:E)+SUMIF('08'!$A:$A,$B289,'08'!E:E)+SUMIF('09'!$A:$A,$B289,'09'!E:E)+SUMIF('10'!$A:$A,$B289,'10'!E:E)+SUMIF('12'!$A:$A,$B289,'12'!E:E)+SUMIF('13'!$A:$A,$B289,'13'!E:E)+SUMIF('15'!$A:$A,$B289,'15'!E:E)+SUMIF('17'!$A:$A,$B289,'17'!E:E)+SUMIF('20'!$A:$A,$B289,'20'!E:E)+SUMIF('30'!$A:$A,$B289,'30'!E:E)+SUMIF('35'!$A:$A,$B289,'35'!E:E)+SUMIF('40'!$A:$A,$B289,'40'!E:E)+SUMIF('45'!$A:$A,$B289,'45'!E:E)</f>
        <v>4157.3999999999996</v>
      </c>
      <c r="H289" s="63">
        <f>SUMIF('05'!$A:$A,$B289,'05'!F:F)+SUMIF('07'!$A:$A,$B289,'07'!F:F)+SUMIF('08'!$A:$A,$B289,'08'!F:F)+SUMIF('09'!$A:$A,$B289,'09'!F:F)+SUMIF('10'!$A:$A,$B289,'10'!F:F)+SUMIF('12'!$A:$A,$B289,'12'!F:F)+SUMIF('13'!$A:$A,$B289,'13'!F:F)+SUMIF('15'!$A:$A,$B289,'15'!F:F)+SUMIF('17'!$A:$A,$B289,'17'!F:F)+SUMIF('20'!$A:$A,$B289,'20'!F:F)+SUMIF('30'!$A:$A,$B289,'30'!F:F)+SUMIF('35'!$A:$A,$B289,'35'!F:F)+SUMIF('40'!$A:$A,$B289,'40'!F:F)+SUMIF('45'!$A:$A,$B289,'45'!F:F)</f>
        <v>0</v>
      </c>
      <c r="I289" s="63">
        <f>SUMIF('05'!$A:$A,$B289,'05'!G:G)+SUMIF('07'!$A:$A,$B289,'07'!G:G)+SUMIF('08'!$A:$A,$B289,'08'!G:G)+SUMIF('09'!$A:$A,$B289,'09'!G:G)+SUMIF('10'!$A:$A,$B289,'10'!G:G)+SUMIF('12'!$A:$A,$B289,'12'!G:G)+SUMIF('13'!$A:$A,$B289,'13'!G:G)+SUMIF('15'!$A:$A,$B289,'15'!G:G)+SUMIF('17'!$A:$A,$B289,'17'!G:G)+SUMIF('20'!$A:$A,$B289,'20'!G:G)+SUMIF('30'!$A:$A,$B289,'30'!G:G)+SUMIF('35'!$A:$A,$B289,'35'!G:G)+SUMIF('40'!$A:$A,$B289,'40'!G:G)+SUMIF('45'!$A:$A,$B289,'45'!G:G)</f>
        <v>0</v>
      </c>
      <c r="J289" s="63">
        <f>SUMIF('05'!$A:$A,$B289,'05'!H:H)+SUMIF('07'!$A:$A,$B289,'07'!H:H)+SUMIF('08'!$A:$A,$B289,'08'!H:H)+SUMIF('09'!$A:$A,$B289,'09'!H:H)+SUMIF('10'!$A:$A,$B289,'10'!H:H)+SUMIF('12'!$A:$A,$B289,'12'!H:H)+SUMIF('13'!$A:$A,$B289,'13'!H:H)+SUMIF('15'!$A:$A,$B289,'15'!H:H)+SUMIF('17'!$A:$A,$B289,'17'!H:H)+SUMIF('20'!$A:$A,$B289,'20'!H:H)+SUMIF('30'!$A:$A,$B289,'30'!H:H)+SUMIF('35'!$A:$A,$B289,'35'!H:H)+SUMIF('40'!$A:$A,$B289,'40'!H:H)+SUMIF('45'!$A:$A,$B289,'45'!H:H)</f>
        <v>0</v>
      </c>
      <c r="K289" s="63">
        <f>SUMIF('05'!$A:$A,$B289,'05'!I:I)+SUMIF('07'!$A:$A,$B289,'07'!I:I)+SUMIF('08'!$A:$A,$B289,'08'!I:I)+SUMIF('09'!$A:$A,$B289,'09'!I:I)+SUMIF('10'!$A:$A,$B289,'10'!I:I)+SUMIF('12'!$A:$A,$B289,'12'!I:I)+SUMIF('13'!$A:$A,$B289,'13'!I:I)+SUMIF('15'!$A:$A,$B289,'15'!I:I)+SUMIF('17'!$A:$A,$B289,'17'!I:I)+SUMIF('20'!$A:$A,$B289,'20'!I:I)+SUMIF('30'!$A:$A,$B289,'30'!I:I)+SUMIF('35'!$A:$A,$B289,'35'!I:I)+SUMIF('40'!$A:$A,$B289,'40'!I:I)+SUMIF('45'!$A:$A,$B289,'45'!I:I)</f>
        <v>0</v>
      </c>
      <c r="L289" s="63">
        <f>SUMIF('05'!$A:$A,$B289,'05'!J:J)+SUMIF('07'!$A:$A,$B289,'07'!J:J)+SUMIF('08'!$A:$A,$B289,'08'!J:J)+SUMIF('09'!$A:$A,$B289,'09'!J:J)+SUMIF('10'!$A:$A,$B289,'10'!J:J)+SUMIF('12'!$A:$A,$B289,'12'!J:J)+SUMIF('13'!$A:$A,$B289,'13'!J:J)+SUMIF('15'!$A:$A,$B289,'15'!J:J)+SUMIF('17'!$A:$A,$B289,'17'!J:J)+SUMIF('20'!$A:$A,$B289,'20'!J:J)+SUMIF('30'!$A:$A,$B289,'30'!J:J)+SUMIF('35'!$A:$A,$B289,'35'!J:J)+SUMIF('40'!$A:$A,$B289,'40'!J:J)+SUMIF('45'!$A:$A,$B289,'45'!J:J)</f>
        <v>0</v>
      </c>
    </row>
    <row r="290" spans="1:12" x14ac:dyDescent="0.2">
      <c r="A290" s="74"/>
      <c r="B290" s="37">
        <v>220</v>
      </c>
      <c r="C290" s="37"/>
      <c r="D290" s="56" t="s">
        <v>185</v>
      </c>
      <c r="E290" s="51"/>
      <c r="F290" s="51"/>
      <c r="G290" s="63">
        <f>SUMIF('05'!$A:$A,$B290,'05'!E:E)+SUMIF('07'!$A:$A,$B290,'07'!E:E)+SUMIF('08'!$A:$A,$B290,'08'!E:E)+SUMIF('09'!$A:$A,$B290,'09'!E:E)+SUMIF('10'!$A:$A,$B290,'10'!E:E)+SUMIF('12'!$A:$A,$B290,'12'!E:E)+SUMIF('13'!$A:$A,$B290,'13'!E:E)+SUMIF('15'!$A:$A,$B290,'15'!E:E)+SUMIF('17'!$A:$A,$B290,'17'!E:E)+SUMIF('20'!$A:$A,$B290,'20'!E:E)+SUMIF('30'!$A:$A,$B290,'30'!E:E)+SUMIF('35'!$A:$A,$B290,'35'!E:E)+SUMIF('40'!$A:$A,$B290,'40'!E:E)+SUMIF('45'!$A:$A,$B290,'45'!E:E)</f>
        <v>35358.699999999997</v>
      </c>
      <c r="H290" s="63">
        <f>SUMIF('05'!$A:$A,$B290,'05'!F:F)+SUMIF('07'!$A:$A,$B290,'07'!F:F)+SUMIF('08'!$A:$A,$B290,'08'!F:F)+SUMIF('09'!$A:$A,$B290,'09'!F:F)+SUMIF('10'!$A:$A,$B290,'10'!F:F)+SUMIF('12'!$A:$A,$B290,'12'!F:F)+SUMIF('13'!$A:$A,$B290,'13'!F:F)+SUMIF('15'!$A:$A,$B290,'15'!F:F)+SUMIF('17'!$A:$A,$B290,'17'!F:F)+SUMIF('20'!$A:$A,$B290,'20'!F:F)+SUMIF('30'!$A:$A,$B290,'30'!F:F)+SUMIF('35'!$A:$A,$B290,'35'!F:F)+SUMIF('40'!$A:$A,$B290,'40'!F:F)+SUMIF('45'!$A:$A,$B290,'45'!F:F)</f>
        <v>70500</v>
      </c>
      <c r="I290" s="63">
        <f>SUMIF('05'!$A:$A,$B290,'05'!G:G)+SUMIF('07'!$A:$A,$B290,'07'!G:G)+SUMIF('08'!$A:$A,$B290,'08'!G:G)+SUMIF('09'!$A:$A,$B290,'09'!G:G)+SUMIF('10'!$A:$A,$B290,'10'!G:G)+SUMIF('12'!$A:$A,$B290,'12'!G:G)+SUMIF('13'!$A:$A,$B290,'13'!G:G)+SUMIF('15'!$A:$A,$B290,'15'!G:G)+SUMIF('17'!$A:$A,$B290,'17'!G:G)+SUMIF('20'!$A:$A,$B290,'20'!G:G)+SUMIF('30'!$A:$A,$B290,'30'!G:G)+SUMIF('35'!$A:$A,$B290,'35'!G:G)+SUMIF('40'!$A:$A,$B290,'40'!G:G)+SUMIF('45'!$A:$A,$B290,'45'!G:G)</f>
        <v>70000</v>
      </c>
      <c r="J290" s="63">
        <f>SUMIF('05'!$A:$A,$B290,'05'!H:H)+SUMIF('07'!$A:$A,$B290,'07'!H:H)+SUMIF('08'!$A:$A,$B290,'08'!H:H)+SUMIF('09'!$A:$A,$B290,'09'!H:H)+SUMIF('10'!$A:$A,$B290,'10'!H:H)+SUMIF('12'!$A:$A,$B290,'12'!H:H)+SUMIF('13'!$A:$A,$B290,'13'!H:H)+SUMIF('15'!$A:$A,$B290,'15'!H:H)+SUMIF('17'!$A:$A,$B290,'17'!H:H)+SUMIF('20'!$A:$A,$B290,'20'!H:H)+SUMIF('30'!$A:$A,$B290,'30'!H:H)+SUMIF('35'!$A:$A,$B290,'35'!H:H)+SUMIF('40'!$A:$A,$B290,'40'!H:H)+SUMIF('45'!$A:$A,$B290,'45'!H:H)</f>
        <v>64300</v>
      </c>
      <c r="K290" s="63">
        <f>SUMIF('05'!$A:$A,$B290,'05'!I:I)+SUMIF('07'!$A:$A,$B290,'07'!I:I)+SUMIF('08'!$A:$A,$B290,'08'!I:I)+SUMIF('09'!$A:$A,$B290,'09'!I:I)+SUMIF('10'!$A:$A,$B290,'10'!I:I)+SUMIF('12'!$A:$A,$B290,'12'!I:I)+SUMIF('13'!$A:$A,$B290,'13'!I:I)+SUMIF('15'!$A:$A,$B290,'15'!I:I)+SUMIF('17'!$A:$A,$B290,'17'!I:I)+SUMIF('20'!$A:$A,$B290,'20'!I:I)+SUMIF('30'!$A:$A,$B290,'30'!I:I)+SUMIF('35'!$A:$A,$B290,'35'!I:I)+SUMIF('40'!$A:$A,$B290,'40'!I:I)+SUMIF('45'!$A:$A,$B290,'45'!I:I)</f>
        <v>64300</v>
      </c>
      <c r="L290" s="63">
        <f>SUMIF('05'!$A:$A,$B290,'05'!J:J)+SUMIF('07'!$A:$A,$B290,'07'!J:J)+SUMIF('08'!$A:$A,$B290,'08'!J:J)+SUMIF('09'!$A:$A,$B290,'09'!J:J)+SUMIF('10'!$A:$A,$B290,'10'!J:J)+SUMIF('12'!$A:$A,$B290,'12'!J:J)+SUMIF('13'!$A:$A,$B290,'13'!J:J)+SUMIF('15'!$A:$A,$B290,'15'!J:J)+SUMIF('17'!$A:$A,$B290,'17'!J:J)+SUMIF('20'!$A:$A,$B290,'20'!J:J)+SUMIF('30'!$A:$A,$B290,'30'!J:J)+SUMIF('35'!$A:$A,$B290,'35'!J:J)+SUMIF('40'!$A:$A,$B290,'40'!J:J)+SUMIF('45'!$A:$A,$B290,'45'!J:J)</f>
        <v>64300</v>
      </c>
    </row>
    <row r="291" spans="1:12" x14ac:dyDescent="0.2">
      <c r="A291" s="74"/>
      <c r="B291" s="37">
        <v>222</v>
      </c>
      <c r="C291" s="37"/>
      <c r="D291" s="51" t="s">
        <v>186</v>
      </c>
      <c r="E291" s="51"/>
      <c r="F291" s="51"/>
      <c r="G291" s="63">
        <f>SUMIF('05'!$A:$A,$B291,'05'!E:E)+SUMIF('07'!$A:$A,$B291,'07'!E:E)+SUMIF('08'!$A:$A,$B291,'08'!E:E)+SUMIF('09'!$A:$A,$B291,'09'!E:E)+SUMIF('10'!$A:$A,$B291,'10'!E:E)+SUMIF('12'!$A:$A,$B291,'12'!E:E)+SUMIF('13'!$A:$A,$B291,'13'!E:E)+SUMIF('15'!$A:$A,$B291,'15'!E:E)+SUMIF('17'!$A:$A,$B291,'17'!E:E)+SUMIF('20'!$A:$A,$B291,'20'!E:E)+SUMIF('30'!$A:$A,$B291,'30'!E:E)+SUMIF('35'!$A:$A,$B291,'35'!E:E)+SUMIF('40'!$A:$A,$B291,'40'!E:E)+SUMIF('45'!$A:$A,$B291,'45'!E:E)</f>
        <v>643329.35000000009</v>
      </c>
      <c r="H291" s="63">
        <f>SUMIF('05'!$A:$A,$B291,'05'!F:F)+SUMIF('07'!$A:$A,$B291,'07'!F:F)+SUMIF('08'!$A:$A,$B291,'08'!F:F)+SUMIF('09'!$A:$A,$B291,'09'!F:F)+SUMIF('10'!$A:$A,$B291,'10'!F:F)+SUMIF('12'!$A:$A,$B291,'12'!F:F)+SUMIF('13'!$A:$A,$B291,'13'!F:F)+SUMIF('15'!$A:$A,$B291,'15'!F:F)+SUMIF('17'!$A:$A,$B291,'17'!F:F)+SUMIF('20'!$A:$A,$B291,'20'!F:F)+SUMIF('30'!$A:$A,$B291,'30'!F:F)+SUMIF('35'!$A:$A,$B291,'35'!F:F)+SUMIF('40'!$A:$A,$B291,'40'!F:F)+SUMIF('45'!$A:$A,$B291,'45'!F:F)</f>
        <v>781200</v>
      </c>
      <c r="I291" s="63">
        <f>SUMIF('05'!$A:$A,$B291,'05'!G:G)+SUMIF('07'!$A:$A,$B291,'07'!G:G)+SUMIF('08'!$A:$A,$B291,'08'!G:G)+SUMIF('09'!$A:$A,$B291,'09'!G:G)+SUMIF('10'!$A:$A,$B291,'10'!G:G)+SUMIF('12'!$A:$A,$B291,'12'!G:G)+SUMIF('13'!$A:$A,$B291,'13'!G:G)+SUMIF('15'!$A:$A,$B291,'15'!G:G)+SUMIF('17'!$A:$A,$B291,'17'!G:G)+SUMIF('20'!$A:$A,$B291,'20'!G:G)+SUMIF('30'!$A:$A,$B291,'30'!G:G)+SUMIF('35'!$A:$A,$B291,'35'!G:G)+SUMIF('40'!$A:$A,$B291,'40'!G:G)+SUMIF('45'!$A:$A,$B291,'45'!G:G)</f>
        <v>792450</v>
      </c>
      <c r="J291" s="63">
        <f>SUMIF('05'!$A:$A,$B291,'05'!H:H)+SUMIF('07'!$A:$A,$B291,'07'!H:H)+SUMIF('08'!$A:$A,$B291,'08'!H:H)+SUMIF('09'!$A:$A,$B291,'09'!H:H)+SUMIF('10'!$A:$A,$B291,'10'!H:H)+SUMIF('12'!$A:$A,$B291,'12'!H:H)+SUMIF('13'!$A:$A,$B291,'13'!H:H)+SUMIF('15'!$A:$A,$B291,'15'!H:H)+SUMIF('17'!$A:$A,$B291,'17'!H:H)+SUMIF('20'!$A:$A,$B291,'20'!H:H)+SUMIF('30'!$A:$A,$B291,'30'!H:H)+SUMIF('35'!$A:$A,$B291,'35'!H:H)+SUMIF('40'!$A:$A,$B291,'40'!H:H)+SUMIF('45'!$A:$A,$B291,'45'!H:H)</f>
        <v>824700</v>
      </c>
      <c r="K291" s="63">
        <f>SUMIF('05'!$A:$A,$B291,'05'!I:I)+SUMIF('07'!$A:$A,$B291,'07'!I:I)+SUMIF('08'!$A:$A,$B291,'08'!I:I)+SUMIF('09'!$A:$A,$B291,'09'!I:I)+SUMIF('10'!$A:$A,$B291,'10'!I:I)+SUMIF('12'!$A:$A,$B291,'12'!I:I)+SUMIF('13'!$A:$A,$B291,'13'!I:I)+SUMIF('15'!$A:$A,$B291,'15'!I:I)+SUMIF('17'!$A:$A,$B291,'17'!I:I)+SUMIF('20'!$A:$A,$B291,'20'!I:I)+SUMIF('30'!$A:$A,$B291,'30'!I:I)+SUMIF('35'!$A:$A,$B291,'35'!I:I)+SUMIF('40'!$A:$A,$B291,'40'!I:I)+SUMIF('45'!$A:$A,$B291,'45'!I:I)</f>
        <v>824700</v>
      </c>
      <c r="L291" s="63">
        <f>SUMIF('05'!$A:$A,$B291,'05'!J:J)+SUMIF('07'!$A:$A,$B291,'07'!J:J)+SUMIF('08'!$A:$A,$B291,'08'!J:J)+SUMIF('09'!$A:$A,$B291,'09'!J:J)+SUMIF('10'!$A:$A,$B291,'10'!J:J)+SUMIF('12'!$A:$A,$B291,'12'!J:J)+SUMIF('13'!$A:$A,$B291,'13'!J:J)+SUMIF('15'!$A:$A,$B291,'15'!J:J)+SUMIF('17'!$A:$A,$B291,'17'!J:J)+SUMIF('20'!$A:$A,$B291,'20'!J:J)+SUMIF('30'!$A:$A,$B291,'30'!J:J)+SUMIF('35'!$A:$A,$B291,'35'!J:J)+SUMIF('40'!$A:$A,$B291,'40'!J:J)+SUMIF('45'!$A:$A,$B291,'45'!J:J)</f>
        <v>824700</v>
      </c>
    </row>
    <row r="292" spans="1:12" x14ac:dyDescent="0.2">
      <c r="A292" s="74"/>
      <c r="B292" s="37">
        <v>224</v>
      </c>
      <c r="C292" s="37"/>
      <c r="D292" s="51" t="s">
        <v>187</v>
      </c>
      <c r="E292" s="51"/>
      <c r="F292" s="51"/>
      <c r="G292" s="63">
        <f>SUMIF('05'!$A:$A,$B292,'05'!E:E)+SUMIF('07'!$A:$A,$B292,'07'!E:E)+SUMIF('08'!$A:$A,$B292,'08'!E:E)+SUMIF('09'!$A:$A,$B292,'09'!E:E)+SUMIF('10'!$A:$A,$B292,'10'!E:E)+SUMIF('12'!$A:$A,$B292,'12'!E:E)+SUMIF('13'!$A:$A,$B292,'13'!E:E)+SUMIF('15'!$A:$A,$B292,'15'!E:E)+SUMIF('17'!$A:$A,$B292,'17'!E:E)+SUMIF('20'!$A:$A,$B292,'20'!E:E)+SUMIF('30'!$A:$A,$B292,'30'!E:E)+SUMIF('35'!$A:$A,$B292,'35'!E:E)+SUMIF('40'!$A:$A,$B292,'40'!E:E)+SUMIF('45'!$A:$A,$B292,'45'!E:E)</f>
        <v>3060220.2500000005</v>
      </c>
      <c r="H292" s="63">
        <f>SUMIF('05'!$A:$A,$B292,'05'!F:F)+SUMIF('07'!$A:$A,$B292,'07'!F:F)+SUMIF('08'!$A:$A,$B292,'08'!F:F)+SUMIF('09'!$A:$A,$B292,'09'!F:F)+SUMIF('10'!$A:$A,$B292,'10'!F:F)+SUMIF('12'!$A:$A,$B292,'12'!F:F)+SUMIF('13'!$A:$A,$B292,'13'!F:F)+SUMIF('15'!$A:$A,$B292,'15'!F:F)+SUMIF('17'!$A:$A,$B292,'17'!F:F)+SUMIF('20'!$A:$A,$B292,'20'!F:F)+SUMIF('30'!$A:$A,$B292,'30'!F:F)+SUMIF('35'!$A:$A,$B292,'35'!F:F)+SUMIF('40'!$A:$A,$B292,'40'!F:F)+SUMIF('45'!$A:$A,$B292,'45'!F:F)</f>
        <v>3363800</v>
      </c>
      <c r="I292" s="63">
        <f>SUMIF('05'!$A:$A,$B292,'05'!G:G)+SUMIF('07'!$A:$A,$B292,'07'!G:G)+SUMIF('08'!$A:$A,$B292,'08'!G:G)+SUMIF('09'!$A:$A,$B292,'09'!G:G)+SUMIF('10'!$A:$A,$B292,'10'!G:G)+SUMIF('12'!$A:$A,$B292,'12'!G:G)+SUMIF('13'!$A:$A,$B292,'13'!G:G)+SUMIF('15'!$A:$A,$B292,'15'!G:G)+SUMIF('17'!$A:$A,$B292,'17'!G:G)+SUMIF('20'!$A:$A,$B292,'20'!G:G)+SUMIF('30'!$A:$A,$B292,'30'!G:G)+SUMIF('35'!$A:$A,$B292,'35'!G:G)+SUMIF('40'!$A:$A,$B292,'40'!G:G)+SUMIF('45'!$A:$A,$B292,'45'!G:G)</f>
        <v>3352550</v>
      </c>
      <c r="J292" s="63">
        <f>SUMIF('05'!$A:$A,$B292,'05'!H:H)+SUMIF('07'!$A:$A,$B292,'07'!H:H)+SUMIF('08'!$A:$A,$B292,'08'!H:H)+SUMIF('09'!$A:$A,$B292,'09'!H:H)+SUMIF('10'!$A:$A,$B292,'10'!H:H)+SUMIF('12'!$A:$A,$B292,'12'!H:H)+SUMIF('13'!$A:$A,$B292,'13'!H:H)+SUMIF('15'!$A:$A,$B292,'15'!H:H)+SUMIF('17'!$A:$A,$B292,'17'!H:H)+SUMIF('20'!$A:$A,$B292,'20'!H:H)+SUMIF('30'!$A:$A,$B292,'30'!H:H)+SUMIF('35'!$A:$A,$B292,'35'!H:H)+SUMIF('40'!$A:$A,$B292,'40'!H:H)+SUMIF('45'!$A:$A,$B292,'45'!H:H)</f>
        <v>3379900</v>
      </c>
      <c r="K292" s="63">
        <f>SUMIF('05'!$A:$A,$B292,'05'!I:I)+SUMIF('07'!$A:$A,$B292,'07'!I:I)+SUMIF('08'!$A:$A,$B292,'08'!I:I)+SUMIF('09'!$A:$A,$B292,'09'!I:I)+SUMIF('10'!$A:$A,$B292,'10'!I:I)+SUMIF('12'!$A:$A,$B292,'12'!I:I)+SUMIF('13'!$A:$A,$B292,'13'!I:I)+SUMIF('15'!$A:$A,$B292,'15'!I:I)+SUMIF('17'!$A:$A,$B292,'17'!I:I)+SUMIF('20'!$A:$A,$B292,'20'!I:I)+SUMIF('30'!$A:$A,$B292,'30'!I:I)+SUMIF('35'!$A:$A,$B292,'35'!I:I)+SUMIF('40'!$A:$A,$B292,'40'!I:I)+SUMIF('45'!$A:$A,$B292,'45'!I:I)</f>
        <v>3379900</v>
      </c>
      <c r="L292" s="63">
        <f>SUMIF('05'!$A:$A,$B292,'05'!J:J)+SUMIF('07'!$A:$A,$B292,'07'!J:J)+SUMIF('08'!$A:$A,$B292,'08'!J:J)+SUMIF('09'!$A:$A,$B292,'09'!J:J)+SUMIF('10'!$A:$A,$B292,'10'!J:J)+SUMIF('12'!$A:$A,$B292,'12'!J:J)+SUMIF('13'!$A:$A,$B292,'13'!J:J)+SUMIF('15'!$A:$A,$B292,'15'!J:J)+SUMIF('17'!$A:$A,$B292,'17'!J:J)+SUMIF('20'!$A:$A,$B292,'20'!J:J)+SUMIF('30'!$A:$A,$B292,'30'!J:J)+SUMIF('35'!$A:$A,$B292,'35'!J:J)+SUMIF('40'!$A:$A,$B292,'40'!J:J)+SUMIF('45'!$A:$A,$B292,'45'!J:J)</f>
        <v>3379900</v>
      </c>
    </row>
    <row r="293" spans="1:12" x14ac:dyDescent="0.2">
      <c r="A293" s="74"/>
      <c r="B293" s="37">
        <v>226</v>
      </c>
      <c r="C293" s="37"/>
      <c r="D293" s="51" t="s">
        <v>188</v>
      </c>
      <c r="E293" s="51"/>
      <c r="F293" s="51"/>
      <c r="G293" s="63">
        <f>SUMIF('05'!$A:$A,$B293,'05'!E:E)+SUMIF('07'!$A:$A,$B293,'07'!E:E)+SUMIF('08'!$A:$A,$B293,'08'!E:E)+SUMIF('09'!$A:$A,$B293,'09'!E:E)+SUMIF('10'!$A:$A,$B293,'10'!E:E)+SUMIF('12'!$A:$A,$B293,'12'!E:E)+SUMIF('13'!$A:$A,$B293,'13'!E:E)+SUMIF('15'!$A:$A,$B293,'15'!E:E)+SUMIF('17'!$A:$A,$B293,'17'!E:E)+SUMIF('20'!$A:$A,$B293,'20'!E:E)+SUMIF('30'!$A:$A,$B293,'30'!E:E)+SUMIF('35'!$A:$A,$B293,'35'!E:E)+SUMIF('40'!$A:$A,$B293,'40'!E:E)+SUMIF('45'!$A:$A,$B293,'45'!E:E)</f>
        <v>800079.14000000013</v>
      </c>
      <c r="H293" s="63">
        <f>SUMIF('05'!$A:$A,$B293,'05'!F:F)+SUMIF('07'!$A:$A,$B293,'07'!F:F)+SUMIF('08'!$A:$A,$B293,'08'!F:F)+SUMIF('09'!$A:$A,$B293,'09'!F:F)+SUMIF('10'!$A:$A,$B293,'10'!F:F)+SUMIF('12'!$A:$A,$B293,'12'!F:F)+SUMIF('13'!$A:$A,$B293,'13'!F:F)+SUMIF('15'!$A:$A,$B293,'15'!F:F)+SUMIF('17'!$A:$A,$B293,'17'!F:F)+SUMIF('20'!$A:$A,$B293,'20'!F:F)+SUMIF('30'!$A:$A,$B293,'30'!F:F)+SUMIF('35'!$A:$A,$B293,'35'!F:F)+SUMIF('40'!$A:$A,$B293,'40'!F:F)+SUMIF('45'!$A:$A,$B293,'45'!F:F)</f>
        <v>894900</v>
      </c>
      <c r="I293" s="63">
        <f>SUMIF('05'!$A:$A,$B293,'05'!G:G)+SUMIF('07'!$A:$A,$B293,'07'!G:G)+SUMIF('08'!$A:$A,$B293,'08'!G:G)+SUMIF('09'!$A:$A,$B293,'09'!G:G)+SUMIF('10'!$A:$A,$B293,'10'!G:G)+SUMIF('12'!$A:$A,$B293,'12'!G:G)+SUMIF('13'!$A:$A,$B293,'13'!G:G)+SUMIF('15'!$A:$A,$B293,'15'!G:G)+SUMIF('17'!$A:$A,$B293,'17'!G:G)+SUMIF('20'!$A:$A,$B293,'20'!G:G)+SUMIF('30'!$A:$A,$B293,'30'!G:G)+SUMIF('35'!$A:$A,$B293,'35'!G:G)+SUMIF('40'!$A:$A,$B293,'40'!G:G)+SUMIF('45'!$A:$A,$B293,'45'!G:G)</f>
        <v>905200</v>
      </c>
      <c r="J293" s="63">
        <f>SUMIF('05'!$A:$A,$B293,'05'!H:H)+SUMIF('07'!$A:$A,$B293,'07'!H:H)+SUMIF('08'!$A:$A,$B293,'08'!H:H)+SUMIF('09'!$A:$A,$B293,'09'!H:H)+SUMIF('10'!$A:$A,$B293,'10'!H:H)+SUMIF('12'!$A:$A,$B293,'12'!H:H)+SUMIF('13'!$A:$A,$B293,'13'!H:H)+SUMIF('15'!$A:$A,$B293,'15'!H:H)+SUMIF('17'!$A:$A,$B293,'17'!H:H)+SUMIF('20'!$A:$A,$B293,'20'!H:H)+SUMIF('30'!$A:$A,$B293,'30'!H:H)+SUMIF('35'!$A:$A,$B293,'35'!H:H)+SUMIF('40'!$A:$A,$B293,'40'!H:H)+SUMIF('45'!$A:$A,$B293,'45'!H:H)</f>
        <v>884700</v>
      </c>
      <c r="K293" s="63">
        <f>SUMIF('05'!$A:$A,$B293,'05'!I:I)+SUMIF('07'!$A:$A,$B293,'07'!I:I)+SUMIF('08'!$A:$A,$B293,'08'!I:I)+SUMIF('09'!$A:$A,$B293,'09'!I:I)+SUMIF('10'!$A:$A,$B293,'10'!I:I)+SUMIF('12'!$A:$A,$B293,'12'!I:I)+SUMIF('13'!$A:$A,$B293,'13'!I:I)+SUMIF('15'!$A:$A,$B293,'15'!I:I)+SUMIF('17'!$A:$A,$B293,'17'!I:I)+SUMIF('20'!$A:$A,$B293,'20'!I:I)+SUMIF('30'!$A:$A,$B293,'30'!I:I)+SUMIF('35'!$A:$A,$B293,'35'!I:I)+SUMIF('40'!$A:$A,$B293,'40'!I:I)+SUMIF('45'!$A:$A,$B293,'45'!I:I)</f>
        <v>884700</v>
      </c>
      <c r="L293" s="63">
        <f>SUMIF('05'!$A:$A,$B293,'05'!J:J)+SUMIF('07'!$A:$A,$B293,'07'!J:J)+SUMIF('08'!$A:$A,$B293,'08'!J:J)+SUMIF('09'!$A:$A,$B293,'09'!J:J)+SUMIF('10'!$A:$A,$B293,'10'!J:J)+SUMIF('12'!$A:$A,$B293,'12'!J:J)+SUMIF('13'!$A:$A,$B293,'13'!J:J)+SUMIF('15'!$A:$A,$B293,'15'!J:J)+SUMIF('17'!$A:$A,$B293,'17'!J:J)+SUMIF('20'!$A:$A,$B293,'20'!J:J)+SUMIF('30'!$A:$A,$B293,'30'!J:J)+SUMIF('35'!$A:$A,$B293,'35'!J:J)+SUMIF('40'!$A:$A,$B293,'40'!J:J)+SUMIF('45'!$A:$A,$B293,'45'!J:J)</f>
        <v>884700</v>
      </c>
    </row>
    <row r="294" spans="1:12" x14ac:dyDescent="0.2">
      <c r="A294" s="74"/>
      <c r="B294" s="37">
        <v>228</v>
      </c>
      <c r="C294" s="37"/>
      <c r="D294" s="51" t="s">
        <v>189</v>
      </c>
      <c r="E294" s="51"/>
      <c r="F294" s="51"/>
      <c r="G294" s="63">
        <f>SUMIF('05'!$A:$A,$B294,'05'!E:E)+SUMIF('07'!$A:$A,$B294,'07'!E:E)+SUMIF('08'!$A:$A,$B294,'08'!E:E)+SUMIF('09'!$A:$A,$B294,'09'!E:E)+SUMIF('10'!$A:$A,$B294,'10'!E:E)+SUMIF('12'!$A:$A,$B294,'12'!E:E)+SUMIF('13'!$A:$A,$B294,'13'!E:E)+SUMIF('15'!$A:$A,$B294,'15'!E:E)+SUMIF('17'!$A:$A,$B294,'17'!E:E)+SUMIF('20'!$A:$A,$B294,'20'!E:E)+SUMIF('30'!$A:$A,$B294,'30'!E:E)+SUMIF('35'!$A:$A,$B294,'35'!E:E)+SUMIF('40'!$A:$A,$B294,'40'!E:E)+SUMIF('45'!$A:$A,$B294,'45'!E:E)</f>
        <v>2486310.48</v>
      </c>
      <c r="H294" s="63">
        <f>SUMIF('05'!$A:$A,$B294,'05'!F:F)+SUMIF('07'!$A:$A,$B294,'07'!F:F)+SUMIF('08'!$A:$A,$B294,'08'!F:F)+SUMIF('09'!$A:$A,$B294,'09'!F:F)+SUMIF('10'!$A:$A,$B294,'10'!F:F)+SUMIF('12'!$A:$A,$B294,'12'!F:F)+SUMIF('13'!$A:$A,$B294,'13'!F:F)+SUMIF('15'!$A:$A,$B294,'15'!F:F)+SUMIF('17'!$A:$A,$B294,'17'!F:F)+SUMIF('20'!$A:$A,$B294,'20'!F:F)+SUMIF('30'!$A:$A,$B294,'30'!F:F)+SUMIF('35'!$A:$A,$B294,'35'!F:F)+SUMIF('40'!$A:$A,$B294,'40'!F:F)+SUMIF('45'!$A:$A,$B294,'45'!F:F)</f>
        <v>1919600</v>
      </c>
      <c r="I294" s="63">
        <f>SUMIF('05'!$A:$A,$B294,'05'!G:G)+SUMIF('07'!$A:$A,$B294,'07'!G:G)+SUMIF('08'!$A:$A,$B294,'08'!G:G)+SUMIF('09'!$A:$A,$B294,'09'!G:G)+SUMIF('10'!$A:$A,$B294,'10'!G:G)+SUMIF('12'!$A:$A,$B294,'12'!G:G)+SUMIF('13'!$A:$A,$B294,'13'!G:G)+SUMIF('15'!$A:$A,$B294,'15'!G:G)+SUMIF('17'!$A:$A,$B294,'17'!G:G)+SUMIF('20'!$A:$A,$B294,'20'!G:G)+SUMIF('30'!$A:$A,$B294,'30'!G:G)+SUMIF('35'!$A:$A,$B294,'35'!G:G)+SUMIF('40'!$A:$A,$B294,'40'!G:G)+SUMIF('45'!$A:$A,$B294,'45'!G:G)</f>
        <v>1967600</v>
      </c>
      <c r="J294" s="63">
        <f>SUMIF('05'!$A:$A,$B294,'05'!H:H)+SUMIF('07'!$A:$A,$B294,'07'!H:H)+SUMIF('08'!$A:$A,$B294,'08'!H:H)+SUMIF('09'!$A:$A,$B294,'09'!H:H)+SUMIF('10'!$A:$A,$B294,'10'!H:H)+SUMIF('12'!$A:$A,$B294,'12'!H:H)+SUMIF('13'!$A:$A,$B294,'13'!H:H)+SUMIF('15'!$A:$A,$B294,'15'!H:H)+SUMIF('17'!$A:$A,$B294,'17'!H:H)+SUMIF('20'!$A:$A,$B294,'20'!H:H)+SUMIF('30'!$A:$A,$B294,'30'!H:H)+SUMIF('35'!$A:$A,$B294,'35'!H:H)+SUMIF('40'!$A:$A,$B294,'40'!H:H)+SUMIF('45'!$A:$A,$B294,'45'!H:H)</f>
        <v>2003500</v>
      </c>
      <c r="K294" s="63">
        <f>SUMIF('05'!$A:$A,$B294,'05'!I:I)+SUMIF('07'!$A:$A,$B294,'07'!I:I)+SUMIF('08'!$A:$A,$B294,'08'!I:I)+SUMIF('09'!$A:$A,$B294,'09'!I:I)+SUMIF('10'!$A:$A,$B294,'10'!I:I)+SUMIF('12'!$A:$A,$B294,'12'!I:I)+SUMIF('13'!$A:$A,$B294,'13'!I:I)+SUMIF('15'!$A:$A,$B294,'15'!I:I)+SUMIF('17'!$A:$A,$B294,'17'!I:I)+SUMIF('20'!$A:$A,$B294,'20'!I:I)+SUMIF('30'!$A:$A,$B294,'30'!I:I)+SUMIF('35'!$A:$A,$B294,'35'!I:I)+SUMIF('40'!$A:$A,$B294,'40'!I:I)+SUMIF('45'!$A:$A,$B294,'45'!I:I)</f>
        <v>2003500</v>
      </c>
      <c r="L294" s="63">
        <f>SUMIF('05'!$A:$A,$B294,'05'!J:J)+SUMIF('07'!$A:$A,$B294,'07'!J:J)+SUMIF('08'!$A:$A,$B294,'08'!J:J)+SUMIF('09'!$A:$A,$B294,'09'!J:J)+SUMIF('10'!$A:$A,$B294,'10'!J:J)+SUMIF('12'!$A:$A,$B294,'12'!J:J)+SUMIF('13'!$A:$A,$B294,'13'!J:J)+SUMIF('15'!$A:$A,$B294,'15'!J:J)+SUMIF('17'!$A:$A,$B294,'17'!J:J)+SUMIF('20'!$A:$A,$B294,'20'!J:J)+SUMIF('30'!$A:$A,$B294,'30'!J:J)+SUMIF('35'!$A:$A,$B294,'35'!J:J)+SUMIF('40'!$A:$A,$B294,'40'!J:J)+SUMIF('45'!$A:$A,$B294,'45'!J:J)</f>
        <v>2003500</v>
      </c>
    </row>
    <row r="295" spans="1:12" x14ac:dyDescent="0.2">
      <c r="A295" s="74"/>
      <c r="B295" s="37">
        <v>229</v>
      </c>
      <c r="C295" s="37"/>
      <c r="D295" s="51" t="s">
        <v>190</v>
      </c>
      <c r="E295" s="51"/>
      <c r="F295" s="51"/>
      <c r="G295" s="63">
        <f>SUMIF('05'!$A:$A,$B295,'05'!E:E)+SUMIF('07'!$A:$A,$B295,'07'!E:E)+SUMIF('08'!$A:$A,$B295,'08'!E:E)+SUMIF('09'!$A:$A,$B295,'09'!E:E)+SUMIF('10'!$A:$A,$B295,'10'!E:E)+SUMIF('12'!$A:$A,$B295,'12'!E:E)+SUMIF('13'!$A:$A,$B295,'13'!E:E)+SUMIF('15'!$A:$A,$B295,'15'!E:E)+SUMIF('17'!$A:$A,$B295,'17'!E:E)+SUMIF('20'!$A:$A,$B295,'20'!E:E)+SUMIF('30'!$A:$A,$B295,'30'!E:E)+SUMIF('35'!$A:$A,$B295,'35'!E:E)+SUMIF('40'!$A:$A,$B295,'40'!E:E)+SUMIF('45'!$A:$A,$B295,'45'!E:E)</f>
        <v>1400278.27</v>
      </c>
      <c r="H295" s="63">
        <f>SUMIF('05'!$A:$A,$B295,'05'!F:F)+SUMIF('07'!$A:$A,$B295,'07'!F:F)+SUMIF('08'!$A:$A,$B295,'08'!F:F)+SUMIF('09'!$A:$A,$B295,'09'!F:F)+SUMIF('10'!$A:$A,$B295,'10'!F:F)+SUMIF('12'!$A:$A,$B295,'12'!F:F)+SUMIF('13'!$A:$A,$B295,'13'!F:F)+SUMIF('15'!$A:$A,$B295,'15'!F:F)+SUMIF('17'!$A:$A,$B295,'17'!F:F)+SUMIF('20'!$A:$A,$B295,'20'!F:F)+SUMIF('30'!$A:$A,$B295,'30'!F:F)+SUMIF('35'!$A:$A,$B295,'35'!F:F)+SUMIF('40'!$A:$A,$B295,'40'!F:F)+SUMIF('45'!$A:$A,$B295,'45'!F:F)</f>
        <v>838000</v>
      </c>
      <c r="I295" s="63">
        <f>SUMIF('05'!$A:$A,$B295,'05'!G:G)+SUMIF('07'!$A:$A,$B295,'07'!G:G)+SUMIF('08'!$A:$A,$B295,'08'!G:G)+SUMIF('09'!$A:$A,$B295,'09'!G:G)+SUMIF('10'!$A:$A,$B295,'10'!G:G)+SUMIF('12'!$A:$A,$B295,'12'!G:G)+SUMIF('13'!$A:$A,$B295,'13'!G:G)+SUMIF('15'!$A:$A,$B295,'15'!G:G)+SUMIF('17'!$A:$A,$B295,'17'!G:G)+SUMIF('20'!$A:$A,$B295,'20'!G:G)+SUMIF('30'!$A:$A,$B295,'30'!G:G)+SUMIF('35'!$A:$A,$B295,'35'!G:G)+SUMIF('40'!$A:$A,$B295,'40'!G:G)+SUMIF('45'!$A:$A,$B295,'45'!G:G)</f>
        <v>2668000</v>
      </c>
      <c r="J295" s="63">
        <f>SUMIF('05'!$A:$A,$B295,'05'!H:H)+SUMIF('07'!$A:$A,$B295,'07'!H:H)+SUMIF('08'!$A:$A,$B295,'08'!H:H)+SUMIF('09'!$A:$A,$B295,'09'!H:H)+SUMIF('10'!$A:$A,$B295,'10'!H:H)+SUMIF('12'!$A:$A,$B295,'12'!H:H)+SUMIF('13'!$A:$A,$B295,'13'!H:H)+SUMIF('15'!$A:$A,$B295,'15'!H:H)+SUMIF('17'!$A:$A,$B295,'17'!H:H)+SUMIF('20'!$A:$A,$B295,'20'!H:H)+SUMIF('30'!$A:$A,$B295,'30'!H:H)+SUMIF('35'!$A:$A,$B295,'35'!H:H)+SUMIF('40'!$A:$A,$B295,'40'!H:H)+SUMIF('45'!$A:$A,$B295,'45'!H:H)</f>
        <v>5786200</v>
      </c>
      <c r="K295" s="63">
        <f>SUMIF('05'!$A:$A,$B295,'05'!I:I)+SUMIF('07'!$A:$A,$B295,'07'!I:I)+SUMIF('08'!$A:$A,$B295,'08'!I:I)+SUMIF('09'!$A:$A,$B295,'09'!I:I)+SUMIF('10'!$A:$A,$B295,'10'!I:I)+SUMIF('12'!$A:$A,$B295,'12'!I:I)+SUMIF('13'!$A:$A,$B295,'13'!I:I)+SUMIF('15'!$A:$A,$B295,'15'!I:I)+SUMIF('17'!$A:$A,$B295,'17'!I:I)+SUMIF('20'!$A:$A,$B295,'20'!I:I)+SUMIF('30'!$A:$A,$B295,'30'!I:I)+SUMIF('35'!$A:$A,$B295,'35'!I:I)+SUMIF('40'!$A:$A,$B295,'40'!I:I)+SUMIF('45'!$A:$A,$B295,'45'!I:I)</f>
        <v>2696200</v>
      </c>
      <c r="L295" s="63">
        <f>SUMIF('05'!$A:$A,$B295,'05'!J:J)+SUMIF('07'!$A:$A,$B295,'07'!J:J)+SUMIF('08'!$A:$A,$B295,'08'!J:J)+SUMIF('09'!$A:$A,$B295,'09'!J:J)+SUMIF('10'!$A:$A,$B295,'10'!J:J)+SUMIF('12'!$A:$A,$B295,'12'!J:J)+SUMIF('13'!$A:$A,$B295,'13'!J:J)+SUMIF('15'!$A:$A,$B295,'15'!J:J)+SUMIF('17'!$A:$A,$B295,'17'!J:J)+SUMIF('20'!$A:$A,$B295,'20'!J:J)+SUMIF('30'!$A:$A,$B295,'30'!J:J)+SUMIF('35'!$A:$A,$B295,'35'!J:J)+SUMIF('40'!$A:$A,$B295,'40'!J:J)+SUMIF('45'!$A:$A,$B295,'45'!J:J)</f>
        <v>2696200</v>
      </c>
    </row>
    <row r="296" spans="1:12" x14ac:dyDescent="0.2">
      <c r="A296" s="74"/>
      <c r="B296" s="37">
        <v>230</v>
      </c>
      <c r="C296" s="37"/>
      <c r="D296" s="51" t="s">
        <v>191</v>
      </c>
      <c r="E296" s="51"/>
      <c r="F296" s="51"/>
      <c r="G296" s="63">
        <f>SUMIF('05'!$A:$A,$B296,'05'!E:E)+SUMIF('07'!$A:$A,$B296,'07'!E:E)+SUMIF('08'!$A:$A,$B296,'08'!E:E)+SUMIF('09'!$A:$A,$B296,'09'!E:E)+SUMIF('10'!$A:$A,$B296,'10'!E:E)+SUMIF('12'!$A:$A,$B296,'12'!E:E)+SUMIF('13'!$A:$A,$B296,'13'!E:E)+SUMIF('15'!$A:$A,$B296,'15'!E:E)+SUMIF('17'!$A:$A,$B296,'17'!E:E)+SUMIF('20'!$A:$A,$B296,'20'!E:E)+SUMIF('30'!$A:$A,$B296,'30'!E:E)+SUMIF('35'!$A:$A,$B296,'35'!E:E)+SUMIF('40'!$A:$A,$B296,'40'!E:E)+SUMIF('45'!$A:$A,$B296,'45'!E:E)</f>
        <v>269485.49</v>
      </c>
      <c r="H296" s="63">
        <f>SUMIF('05'!$A:$A,$B296,'05'!F:F)+SUMIF('07'!$A:$A,$B296,'07'!F:F)+SUMIF('08'!$A:$A,$B296,'08'!F:F)+SUMIF('09'!$A:$A,$B296,'09'!F:F)+SUMIF('10'!$A:$A,$B296,'10'!F:F)+SUMIF('12'!$A:$A,$B296,'12'!F:F)+SUMIF('13'!$A:$A,$B296,'13'!F:F)+SUMIF('15'!$A:$A,$B296,'15'!F:F)+SUMIF('17'!$A:$A,$B296,'17'!F:F)+SUMIF('20'!$A:$A,$B296,'20'!F:F)+SUMIF('30'!$A:$A,$B296,'30'!F:F)+SUMIF('35'!$A:$A,$B296,'35'!F:F)+SUMIF('40'!$A:$A,$B296,'40'!F:F)+SUMIF('45'!$A:$A,$B296,'45'!F:F)</f>
        <v>274500</v>
      </c>
      <c r="I296" s="63">
        <f>SUMIF('05'!$A:$A,$B296,'05'!G:G)+SUMIF('07'!$A:$A,$B296,'07'!G:G)+SUMIF('08'!$A:$A,$B296,'08'!G:G)+SUMIF('09'!$A:$A,$B296,'09'!G:G)+SUMIF('10'!$A:$A,$B296,'10'!G:G)+SUMIF('12'!$A:$A,$B296,'12'!G:G)+SUMIF('13'!$A:$A,$B296,'13'!G:G)+SUMIF('15'!$A:$A,$B296,'15'!G:G)+SUMIF('17'!$A:$A,$B296,'17'!G:G)+SUMIF('20'!$A:$A,$B296,'20'!G:G)+SUMIF('30'!$A:$A,$B296,'30'!G:G)+SUMIF('35'!$A:$A,$B296,'35'!G:G)+SUMIF('40'!$A:$A,$B296,'40'!G:G)+SUMIF('45'!$A:$A,$B296,'45'!G:G)</f>
        <v>281000</v>
      </c>
      <c r="J296" s="63">
        <f>SUMIF('05'!$A:$A,$B296,'05'!H:H)+SUMIF('07'!$A:$A,$B296,'07'!H:H)+SUMIF('08'!$A:$A,$B296,'08'!H:H)+SUMIF('09'!$A:$A,$B296,'09'!H:H)+SUMIF('10'!$A:$A,$B296,'10'!H:H)+SUMIF('12'!$A:$A,$B296,'12'!H:H)+SUMIF('13'!$A:$A,$B296,'13'!H:H)+SUMIF('15'!$A:$A,$B296,'15'!H:H)+SUMIF('17'!$A:$A,$B296,'17'!H:H)+SUMIF('20'!$A:$A,$B296,'20'!H:H)+SUMIF('30'!$A:$A,$B296,'30'!H:H)+SUMIF('35'!$A:$A,$B296,'35'!H:H)+SUMIF('40'!$A:$A,$B296,'40'!H:H)+SUMIF('45'!$A:$A,$B296,'45'!H:H)</f>
        <v>271800</v>
      </c>
      <c r="K296" s="63">
        <f>SUMIF('05'!$A:$A,$B296,'05'!I:I)+SUMIF('07'!$A:$A,$B296,'07'!I:I)+SUMIF('08'!$A:$A,$B296,'08'!I:I)+SUMIF('09'!$A:$A,$B296,'09'!I:I)+SUMIF('10'!$A:$A,$B296,'10'!I:I)+SUMIF('12'!$A:$A,$B296,'12'!I:I)+SUMIF('13'!$A:$A,$B296,'13'!I:I)+SUMIF('15'!$A:$A,$B296,'15'!I:I)+SUMIF('17'!$A:$A,$B296,'17'!I:I)+SUMIF('20'!$A:$A,$B296,'20'!I:I)+SUMIF('30'!$A:$A,$B296,'30'!I:I)+SUMIF('35'!$A:$A,$B296,'35'!I:I)+SUMIF('40'!$A:$A,$B296,'40'!I:I)+SUMIF('45'!$A:$A,$B296,'45'!I:I)</f>
        <v>271800</v>
      </c>
      <c r="L296" s="63">
        <f>SUMIF('05'!$A:$A,$B296,'05'!J:J)+SUMIF('07'!$A:$A,$B296,'07'!J:J)+SUMIF('08'!$A:$A,$B296,'08'!J:J)+SUMIF('09'!$A:$A,$B296,'09'!J:J)+SUMIF('10'!$A:$A,$B296,'10'!J:J)+SUMIF('12'!$A:$A,$B296,'12'!J:J)+SUMIF('13'!$A:$A,$B296,'13'!J:J)+SUMIF('15'!$A:$A,$B296,'15'!J:J)+SUMIF('17'!$A:$A,$B296,'17'!J:J)+SUMIF('20'!$A:$A,$B296,'20'!J:J)+SUMIF('30'!$A:$A,$B296,'30'!J:J)+SUMIF('35'!$A:$A,$B296,'35'!J:J)+SUMIF('40'!$A:$A,$B296,'40'!J:J)+SUMIF('45'!$A:$A,$B296,'45'!J:J)</f>
        <v>271800</v>
      </c>
    </row>
    <row r="297" spans="1:12" x14ac:dyDescent="0.2">
      <c r="A297" s="74"/>
      <c r="B297" s="37">
        <v>232</v>
      </c>
      <c r="C297" s="37"/>
      <c r="D297" s="51" t="s">
        <v>192</v>
      </c>
      <c r="E297" s="51"/>
      <c r="F297" s="51"/>
      <c r="G297" s="63">
        <f>SUMIF('05'!$A:$A,$B297,'05'!E:E)+SUMIF('07'!$A:$A,$B297,'07'!E:E)+SUMIF('08'!$A:$A,$B297,'08'!E:E)+SUMIF('09'!$A:$A,$B297,'09'!E:E)+SUMIF('10'!$A:$A,$B297,'10'!E:E)+SUMIF('12'!$A:$A,$B297,'12'!E:E)+SUMIF('13'!$A:$A,$B297,'13'!E:E)+SUMIF('15'!$A:$A,$B297,'15'!E:E)+SUMIF('17'!$A:$A,$B297,'17'!E:E)+SUMIF('20'!$A:$A,$B297,'20'!E:E)+SUMIF('30'!$A:$A,$B297,'30'!E:E)+SUMIF('35'!$A:$A,$B297,'35'!E:E)+SUMIF('40'!$A:$A,$B297,'40'!E:E)+SUMIF('45'!$A:$A,$B297,'45'!E:E)</f>
        <v>3816088.3600000003</v>
      </c>
      <c r="H297" s="63">
        <f>SUMIF('05'!$A:$A,$B297,'05'!F:F)+SUMIF('07'!$A:$A,$B297,'07'!F:F)+SUMIF('08'!$A:$A,$B297,'08'!F:F)+SUMIF('09'!$A:$A,$B297,'09'!F:F)+SUMIF('10'!$A:$A,$B297,'10'!F:F)+SUMIF('12'!$A:$A,$B297,'12'!F:F)+SUMIF('13'!$A:$A,$B297,'13'!F:F)+SUMIF('15'!$A:$A,$B297,'15'!F:F)+SUMIF('17'!$A:$A,$B297,'17'!F:F)+SUMIF('20'!$A:$A,$B297,'20'!F:F)+SUMIF('30'!$A:$A,$B297,'30'!F:F)+SUMIF('35'!$A:$A,$B297,'35'!F:F)+SUMIF('40'!$A:$A,$B297,'40'!F:F)+SUMIF('45'!$A:$A,$B297,'45'!F:F)</f>
        <v>5379500</v>
      </c>
      <c r="I297" s="63">
        <f>SUMIF('05'!$A:$A,$B297,'05'!G:G)+SUMIF('07'!$A:$A,$B297,'07'!G:G)+SUMIF('08'!$A:$A,$B297,'08'!G:G)+SUMIF('09'!$A:$A,$B297,'09'!G:G)+SUMIF('10'!$A:$A,$B297,'10'!G:G)+SUMIF('12'!$A:$A,$B297,'12'!G:G)+SUMIF('13'!$A:$A,$B297,'13'!G:G)+SUMIF('15'!$A:$A,$B297,'15'!G:G)+SUMIF('17'!$A:$A,$B297,'17'!G:G)+SUMIF('20'!$A:$A,$B297,'20'!G:G)+SUMIF('30'!$A:$A,$B297,'30'!G:G)+SUMIF('35'!$A:$A,$B297,'35'!G:G)+SUMIF('40'!$A:$A,$B297,'40'!G:G)+SUMIF('45'!$A:$A,$B297,'45'!G:G)</f>
        <v>6236500</v>
      </c>
      <c r="J297" s="63">
        <f>SUMIF('05'!$A:$A,$B297,'05'!H:H)+SUMIF('07'!$A:$A,$B297,'07'!H:H)+SUMIF('08'!$A:$A,$B297,'08'!H:H)+SUMIF('09'!$A:$A,$B297,'09'!H:H)+SUMIF('10'!$A:$A,$B297,'10'!H:H)+SUMIF('12'!$A:$A,$B297,'12'!H:H)+SUMIF('13'!$A:$A,$B297,'13'!H:H)+SUMIF('15'!$A:$A,$B297,'15'!H:H)+SUMIF('17'!$A:$A,$B297,'17'!H:H)+SUMIF('20'!$A:$A,$B297,'20'!H:H)+SUMIF('30'!$A:$A,$B297,'30'!H:H)+SUMIF('35'!$A:$A,$B297,'35'!H:H)+SUMIF('40'!$A:$A,$B297,'40'!H:H)+SUMIF('45'!$A:$A,$B297,'45'!H:H)</f>
        <v>6920700</v>
      </c>
      <c r="K297" s="63">
        <f>SUMIF('05'!$A:$A,$B297,'05'!I:I)+SUMIF('07'!$A:$A,$B297,'07'!I:I)+SUMIF('08'!$A:$A,$B297,'08'!I:I)+SUMIF('09'!$A:$A,$B297,'09'!I:I)+SUMIF('10'!$A:$A,$B297,'10'!I:I)+SUMIF('12'!$A:$A,$B297,'12'!I:I)+SUMIF('13'!$A:$A,$B297,'13'!I:I)+SUMIF('15'!$A:$A,$B297,'15'!I:I)+SUMIF('17'!$A:$A,$B297,'17'!I:I)+SUMIF('20'!$A:$A,$B297,'20'!I:I)+SUMIF('30'!$A:$A,$B297,'30'!I:I)+SUMIF('35'!$A:$A,$B297,'35'!I:I)+SUMIF('40'!$A:$A,$B297,'40'!I:I)+SUMIF('45'!$A:$A,$B297,'45'!I:I)</f>
        <v>6920700</v>
      </c>
      <c r="L297" s="63">
        <f>SUMIF('05'!$A:$A,$B297,'05'!J:J)+SUMIF('07'!$A:$A,$B297,'07'!J:J)+SUMIF('08'!$A:$A,$B297,'08'!J:J)+SUMIF('09'!$A:$A,$B297,'09'!J:J)+SUMIF('10'!$A:$A,$B297,'10'!J:J)+SUMIF('12'!$A:$A,$B297,'12'!J:J)+SUMIF('13'!$A:$A,$B297,'13'!J:J)+SUMIF('15'!$A:$A,$B297,'15'!J:J)+SUMIF('17'!$A:$A,$B297,'17'!J:J)+SUMIF('20'!$A:$A,$B297,'20'!J:J)+SUMIF('30'!$A:$A,$B297,'30'!J:J)+SUMIF('35'!$A:$A,$B297,'35'!J:J)+SUMIF('40'!$A:$A,$B297,'40'!J:J)+SUMIF('45'!$A:$A,$B297,'45'!J:J)</f>
        <v>6920700</v>
      </c>
    </row>
    <row r="298" spans="1:12" x14ac:dyDescent="0.2">
      <c r="A298" s="74"/>
      <c r="B298" s="37">
        <v>234</v>
      </c>
      <c r="C298" s="37"/>
      <c r="D298" s="51" t="s">
        <v>193</v>
      </c>
      <c r="E298" s="51"/>
      <c r="F298" s="51"/>
      <c r="G298" s="63">
        <f>SUMIF('05'!$A:$A,$B298,'05'!E:E)+SUMIF('07'!$A:$A,$B298,'07'!E:E)+SUMIF('08'!$A:$A,$B298,'08'!E:E)+SUMIF('09'!$A:$A,$B298,'09'!E:E)+SUMIF('10'!$A:$A,$B298,'10'!E:E)+SUMIF('12'!$A:$A,$B298,'12'!E:E)+SUMIF('13'!$A:$A,$B298,'13'!E:E)+SUMIF('15'!$A:$A,$B298,'15'!E:E)+SUMIF('17'!$A:$A,$B298,'17'!E:E)+SUMIF('20'!$A:$A,$B298,'20'!E:E)+SUMIF('30'!$A:$A,$B298,'30'!E:E)+SUMIF('35'!$A:$A,$B298,'35'!E:E)+SUMIF('40'!$A:$A,$B298,'40'!E:E)+SUMIF('45'!$A:$A,$B298,'45'!E:E)</f>
        <v>1045023.64</v>
      </c>
      <c r="H298" s="63">
        <f>SUMIF('05'!$A:$A,$B298,'05'!F:F)+SUMIF('07'!$A:$A,$B298,'07'!F:F)+SUMIF('08'!$A:$A,$B298,'08'!F:F)+SUMIF('09'!$A:$A,$B298,'09'!F:F)+SUMIF('10'!$A:$A,$B298,'10'!F:F)+SUMIF('12'!$A:$A,$B298,'12'!F:F)+SUMIF('13'!$A:$A,$B298,'13'!F:F)+SUMIF('15'!$A:$A,$B298,'15'!F:F)+SUMIF('17'!$A:$A,$B298,'17'!F:F)+SUMIF('20'!$A:$A,$B298,'20'!F:F)+SUMIF('30'!$A:$A,$B298,'30'!F:F)+SUMIF('35'!$A:$A,$B298,'35'!F:F)+SUMIF('40'!$A:$A,$B298,'40'!F:F)+SUMIF('45'!$A:$A,$B298,'45'!F:F)</f>
        <v>1106300</v>
      </c>
      <c r="I298" s="63">
        <f>SUMIF('05'!$A:$A,$B298,'05'!G:G)+SUMIF('07'!$A:$A,$B298,'07'!G:G)+SUMIF('08'!$A:$A,$B298,'08'!G:G)+SUMIF('09'!$A:$A,$B298,'09'!G:G)+SUMIF('10'!$A:$A,$B298,'10'!G:G)+SUMIF('12'!$A:$A,$B298,'12'!G:G)+SUMIF('13'!$A:$A,$B298,'13'!G:G)+SUMIF('15'!$A:$A,$B298,'15'!G:G)+SUMIF('17'!$A:$A,$B298,'17'!G:G)+SUMIF('20'!$A:$A,$B298,'20'!G:G)+SUMIF('30'!$A:$A,$B298,'30'!G:G)+SUMIF('35'!$A:$A,$B298,'35'!G:G)+SUMIF('40'!$A:$A,$B298,'40'!G:G)+SUMIF('45'!$A:$A,$B298,'45'!G:G)</f>
        <v>1106300</v>
      </c>
      <c r="J298" s="63">
        <f>SUMIF('05'!$A:$A,$B298,'05'!H:H)+SUMIF('07'!$A:$A,$B298,'07'!H:H)+SUMIF('08'!$A:$A,$B298,'08'!H:H)+SUMIF('09'!$A:$A,$B298,'09'!H:H)+SUMIF('10'!$A:$A,$B298,'10'!H:H)+SUMIF('12'!$A:$A,$B298,'12'!H:H)+SUMIF('13'!$A:$A,$B298,'13'!H:H)+SUMIF('15'!$A:$A,$B298,'15'!H:H)+SUMIF('17'!$A:$A,$B298,'17'!H:H)+SUMIF('20'!$A:$A,$B298,'20'!H:H)+SUMIF('30'!$A:$A,$B298,'30'!H:H)+SUMIF('35'!$A:$A,$B298,'35'!H:H)+SUMIF('40'!$A:$A,$B298,'40'!H:H)+SUMIF('45'!$A:$A,$B298,'45'!H:H)</f>
        <v>1134400</v>
      </c>
      <c r="K298" s="63">
        <f>SUMIF('05'!$A:$A,$B298,'05'!I:I)+SUMIF('07'!$A:$A,$B298,'07'!I:I)+SUMIF('08'!$A:$A,$B298,'08'!I:I)+SUMIF('09'!$A:$A,$B298,'09'!I:I)+SUMIF('10'!$A:$A,$B298,'10'!I:I)+SUMIF('12'!$A:$A,$B298,'12'!I:I)+SUMIF('13'!$A:$A,$B298,'13'!I:I)+SUMIF('15'!$A:$A,$B298,'15'!I:I)+SUMIF('17'!$A:$A,$B298,'17'!I:I)+SUMIF('20'!$A:$A,$B298,'20'!I:I)+SUMIF('30'!$A:$A,$B298,'30'!I:I)+SUMIF('35'!$A:$A,$B298,'35'!I:I)+SUMIF('40'!$A:$A,$B298,'40'!I:I)+SUMIF('45'!$A:$A,$B298,'45'!I:I)</f>
        <v>1134400</v>
      </c>
      <c r="L298" s="63">
        <f>SUMIF('05'!$A:$A,$B298,'05'!J:J)+SUMIF('07'!$A:$A,$B298,'07'!J:J)+SUMIF('08'!$A:$A,$B298,'08'!J:J)+SUMIF('09'!$A:$A,$B298,'09'!J:J)+SUMIF('10'!$A:$A,$B298,'10'!J:J)+SUMIF('12'!$A:$A,$B298,'12'!J:J)+SUMIF('13'!$A:$A,$B298,'13'!J:J)+SUMIF('15'!$A:$A,$B298,'15'!J:J)+SUMIF('17'!$A:$A,$B298,'17'!J:J)+SUMIF('20'!$A:$A,$B298,'20'!J:J)+SUMIF('30'!$A:$A,$B298,'30'!J:J)+SUMIF('35'!$A:$A,$B298,'35'!J:J)+SUMIF('40'!$A:$A,$B298,'40'!J:J)+SUMIF('45'!$A:$A,$B298,'45'!J:J)</f>
        <v>1134400</v>
      </c>
    </row>
    <row r="299" spans="1:12" x14ac:dyDescent="0.2">
      <c r="A299" s="74"/>
      <c r="B299" s="37">
        <v>236</v>
      </c>
      <c r="C299" s="37"/>
      <c r="D299" s="51" t="s">
        <v>194</v>
      </c>
      <c r="E299" s="51"/>
      <c r="F299" s="51"/>
      <c r="G299" s="63">
        <f>SUMIF('05'!$A:$A,$B299,'05'!E:E)+SUMIF('07'!$A:$A,$B299,'07'!E:E)+SUMIF('08'!$A:$A,$B299,'08'!E:E)+SUMIF('09'!$A:$A,$B299,'09'!E:E)+SUMIF('10'!$A:$A,$B299,'10'!E:E)+SUMIF('12'!$A:$A,$B299,'12'!E:E)+SUMIF('13'!$A:$A,$B299,'13'!E:E)+SUMIF('15'!$A:$A,$B299,'15'!E:E)+SUMIF('17'!$A:$A,$B299,'17'!E:E)+SUMIF('20'!$A:$A,$B299,'20'!E:E)+SUMIF('30'!$A:$A,$B299,'30'!E:E)+SUMIF('35'!$A:$A,$B299,'35'!E:E)+SUMIF('40'!$A:$A,$B299,'40'!E:E)+SUMIF('45'!$A:$A,$B299,'45'!E:E)</f>
        <v>669576.58000000007</v>
      </c>
      <c r="H299" s="63">
        <f>SUMIF('05'!$A:$A,$B299,'05'!F:F)+SUMIF('07'!$A:$A,$B299,'07'!F:F)+SUMIF('08'!$A:$A,$B299,'08'!F:F)+SUMIF('09'!$A:$A,$B299,'09'!F:F)+SUMIF('10'!$A:$A,$B299,'10'!F:F)+SUMIF('12'!$A:$A,$B299,'12'!F:F)+SUMIF('13'!$A:$A,$B299,'13'!F:F)+SUMIF('15'!$A:$A,$B299,'15'!F:F)+SUMIF('17'!$A:$A,$B299,'17'!F:F)+SUMIF('20'!$A:$A,$B299,'20'!F:F)+SUMIF('30'!$A:$A,$B299,'30'!F:F)+SUMIF('35'!$A:$A,$B299,'35'!F:F)+SUMIF('40'!$A:$A,$B299,'40'!F:F)+SUMIF('45'!$A:$A,$B299,'45'!F:F)</f>
        <v>4628700</v>
      </c>
      <c r="I299" s="63">
        <f>SUMIF('05'!$A:$A,$B299,'05'!G:G)+SUMIF('07'!$A:$A,$B299,'07'!G:G)+SUMIF('08'!$A:$A,$B299,'08'!G:G)+SUMIF('09'!$A:$A,$B299,'09'!G:G)+SUMIF('10'!$A:$A,$B299,'10'!G:G)+SUMIF('12'!$A:$A,$B299,'12'!G:G)+SUMIF('13'!$A:$A,$B299,'13'!G:G)+SUMIF('15'!$A:$A,$B299,'15'!G:G)+SUMIF('17'!$A:$A,$B299,'17'!G:G)+SUMIF('20'!$A:$A,$B299,'20'!G:G)+SUMIF('30'!$A:$A,$B299,'30'!G:G)+SUMIF('35'!$A:$A,$B299,'35'!G:G)+SUMIF('40'!$A:$A,$B299,'40'!G:G)+SUMIF('45'!$A:$A,$B299,'45'!G:G)</f>
        <v>8083500</v>
      </c>
      <c r="J299" s="63">
        <f>SUMIF('05'!$A:$A,$B299,'05'!H:H)+SUMIF('07'!$A:$A,$B299,'07'!H:H)+SUMIF('08'!$A:$A,$B299,'08'!H:H)+SUMIF('09'!$A:$A,$B299,'09'!H:H)+SUMIF('10'!$A:$A,$B299,'10'!H:H)+SUMIF('12'!$A:$A,$B299,'12'!H:H)+SUMIF('13'!$A:$A,$B299,'13'!H:H)+SUMIF('15'!$A:$A,$B299,'15'!H:H)+SUMIF('17'!$A:$A,$B299,'17'!H:H)+SUMIF('20'!$A:$A,$B299,'20'!H:H)+SUMIF('30'!$A:$A,$B299,'30'!H:H)+SUMIF('35'!$A:$A,$B299,'35'!H:H)+SUMIF('40'!$A:$A,$B299,'40'!H:H)+SUMIF('45'!$A:$A,$B299,'45'!H:H)</f>
        <v>9346200</v>
      </c>
      <c r="K299" s="63">
        <f>SUMIF('05'!$A:$A,$B299,'05'!I:I)+SUMIF('07'!$A:$A,$B299,'07'!I:I)+SUMIF('08'!$A:$A,$B299,'08'!I:I)+SUMIF('09'!$A:$A,$B299,'09'!I:I)+SUMIF('10'!$A:$A,$B299,'10'!I:I)+SUMIF('12'!$A:$A,$B299,'12'!I:I)+SUMIF('13'!$A:$A,$B299,'13'!I:I)+SUMIF('15'!$A:$A,$B299,'15'!I:I)+SUMIF('17'!$A:$A,$B299,'17'!I:I)+SUMIF('20'!$A:$A,$B299,'20'!I:I)+SUMIF('30'!$A:$A,$B299,'30'!I:I)+SUMIF('35'!$A:$A,$B299,'35'!I:I)+SUMIF('40'!$A:$A,$B299,'40'!I:I)+SUMIF('45'!$A:$A,$B299,'45'!I:I)</f>
        <v>8974200</v>
      </c>
      <c r="L299" s="63">
        <f>SUMIF('05'!$A:$A,$B299,'05'!J:J)+SUMIF('07'!$A:$A,$B299,'07'!J:J)+SUMIF('08'!$A:$A,$B299,'08'!J:J)+SUMIF('09'!$A:$A,$B299,'09'!J:J)+SUMIF('10'!$A:$A,$B299,'10'!J:J)+SUMIF('12'!$A:$A,$B299,'12'!J:J)+SUMIF('13'!$A:$A,$B299,'13'!J:J)+SUMIF('15'!$A:$A,$B299,'15'!J:J)+SUMIF('17'!$A:$A,$B299,'17'!J:J)+SUMIF('20'!$A:$A,$B299,'20'!J:J)+SUMIF('30'!$A:$A,$B299,'30'!J:J)+SUMIF('35'!$A:$A,$B299,'35'!J:J)+SUMIF('40'!$A:$A,$B299,'40'!J:J)+SUMIF('45'!$A:$A,$B299,'45'!J:J)</f>
        <v>8974200</v>
      </c>
    </row>
    <row r="300" spans="1:12" x14ac:dyDescent="0.2">
      <c r="A300" s="74"/>
      <c r="B300" s="37">
        <v>238</v>
      </c>
      <c r="C300" s="37"/>
      <c r="D300" s="51" t="s">
        <v>195</v>
      </c>
      <c r="E300" s="51"/>
      <c r="F300" s="51"/>
      <c r="G300" s="63">
        <f>SUMIF('05'!$A:$A,$B300,'05'!E:E)+SUMIF('07'!$A:$A,$B300,'07'!E:E)+SUMIF('08'!$A:$A,$B300,'08'!E:E)+SUMIF('09'!$A:$A,$B300,'09'!E:E)+SUMIF('10'!$A:$A,$B300,'10'!E:E)+SUMIF('12'!$A:$A,$B300,'12'!E:E)+SUMIF('13'!$A:$A,$B300,'13'!E:E)+SUMIF('15'!$A:$A,$B300,'15'!E:E)+SUMIF('17'!$A:$A,$B300,'17'!E:E)+SUMIF('20'!$A:$A,$B300,'20'!E:E)+SUMIF('30'!$A:$A,$B300,'30'!E:E)+SUMIF('35'!$A:$A,$B300,'35'!E:E)+SUMIF('40'!$A:$A,$B300,'40'!E:E)+SUMIF('45'!$A:$A,$B300,'45'!E:E)</f>
        <v>486577.88</v>
      </c>
      <c r="H300" s="63">
        <f>SUMIF('05'!$A:$A,$B300,'05'!F:F)+SUMIF('07'!$A:$A,$B300,'07'!F:F)+SUMIF('08'!$A:$A,$B300,'08'!F:F)+SUMIF('09'!$A:$A,$B300,'09'!F:F)+SUMIF('10'!$A:$A,$B300,'10'!F:F)+SUMIF('12'!$A:$A,$B300,'12'!F:F)+SUMIF('13'!$A:$A,$B300,'13'!F:F)+SUMIF('15'!$A:$A,$B300,'15'!F:F)+SUMIF('17'!$A:$A,$B300,'17'!F:F)+SUMIF('20'!$A:$A,$B300,'20'!F:F)+SUMIF('30'!$A:$A,$B300,'30'!F:F)+SUMIF('35'!$A:$A,$B300,'35'!F:F)+SUMIF('40'!$A:$A,$B300,'40'!F:F)+SUMIF('45'!$A:$A,$B300,'45'!F:F)</f>
        <v>449100</v>
      </c>
      <c r="I300" s="63">
        <f>SUMIF('05'!$A:$A,$B300,'05'!G:G)+SUMIF('07'!$A:$A,$B300,'07'!G:G)+SUMIF('08'!$A:$A,$B300,'08'!G:G)+SUMIF('09'!$A:$A,$B300,'09'!G:G)+SUMIF('10'!$A:$A,$B300,'10'!G:G)+SUMIF('12'!$A:$A,$B300,'12'!G:G)+SUMIF('13'!$A:$A,$B300,'13'!G:G)+SUMIF('15'!$A:$A,$B300,'15'!G:G)+SUMIF('17'!$A:$A,$B300,'17'!G:G)+SUMIF('20'!$A:$A,$B300,'20'!G:G)+SUMIF('30'!$A:$A,$B300,'30'!G:G)+SUMIF('35'!$A:$A,$B300,'35'!G:G)+SUMIF('40'!$A:$A,$B300,'40'!G:G)+SUMIF('45'!$A:$A,$B300,'45'!G:G)</f>
        <v>449100</v>
      </c>
      <c r="J300" s="63">
        <f>SUMIF('05'!$A:$A,$B300,'05'!H:H)+SUMIF('07'!$A:$A,$B300,'07'!H:H)+SUMIF('08'!$A:$A,$B300,'08'!H:H)+SUMIF('09'!$A:$A,$B300,'09'!H:H)+SUMIF('10'!$A:$A,$B300,'10'!H:H)+SUMIF('12'!$A:$A,$B300,'12'!H:H)+SUMIF('13'!$A:$A,$B300,'13'!H:H)+SUMIF('15'!$A:$A,$B300,'15'!H:H)+SUMIF('17'!$A:$A,$B300,'17'!H:H)+SUMIF('20'!$A:$A,$B300,'20'!H:H)+SUMIF('30'!$A:$A,$B300,'30'!H:H)+SUMIF('35'!$A:$A,$B300,'35'!H:H)+SUMIF('40'!$A:$A,$B300,'40'!H:H)+SUMIF('45'!$A:$A,$B300,'45'!H:H)</f>
        <v>448100</v>
      </c>
      <c r="K300" s="63">
        <f>SUMIF('05'!$A:$A,$B300,'05'!I:I)+SUMIF('07'!$A:$A,$B300,'07'!I:I)+SUMIF('08'!$A:$A,$B300,'08'!I:I)+SUMIF('09'!$A:$A,$B300,'09'!I:I)+SUMIF('10'!$A:$A,$B300,'10'!I:I)+SUMIF('12'!$A:$A,$B300,'12'!I:I)+SUMIF('13'!$A:$A,$B300,'13'!I:I)+SUMIF('15'!$A:$A,$B300,'15'!I:I)+SUMIF('17'!$A:$A,$B300,'17'!I:I)+SUMIF('20'!$A:$A,$B300,'20'!I:I)+SUMIF('30'!$A:$A,$B300,'30'!I:I)+SUMIF('35'!$A:$A,$B300,'35'!I:I)+SUMIF('40'!$A:$A,$B300,'40'!I:I)+SUMIF('45'!$A:$A,$B300,'45'!I:I)</f>
        <v>448100</v>
      </c>
      <c r="L300" s="63">
        <f>SUMIF('05'!$A:$A,$B300,'05'!J:J)+SUMIF('07'!$A:$A,$B300,'07'!J:J)+SUMIF('08'!$A:$A,$B300,'08'!J:J)+SUMIF('09'!$A:$A,$B300,'09'!J:J)+SUMIF('10'!$A:$A,$B300,'10'!J:J)+SUMIF('12'!$A:$A,$B300,'12'!J:J)+SUMIF('13'!$A:$A,$B300,'13'!J:J)+SUMIF('15'!$A:$A,$B300,'15'!J:J)+SUMIF('17'!$A:$A,$B300,'17'!J:J)+SUMIF('20'!$A:$A,$B300,'20'!J:J)+SUMIF('30'!$A:$A,$B300,'30'!J:J)+SUMIF('35'!$A:$A,$B300,'35'!J:J)+SUMIF('40'!$A:$A,$B300,'40'!J:J)+SUMIF('45'!$A:$A,$B300,'45'!J:J)</f>
        <v>448100</v>
      </c>
    </row>
    <row r="301" spans="1:12" x14ac:dyDescent="0.2">
      <c r="A301" s="74"/>
      <c r="B301" s="37">
        <v>240</v>
      </c>
      <c r="C301" s="37"/>
      <c r="D301" s="51" t="s">
        <v>196</v>
      </c>
      <c r="E301" s="51"/>
      <c r="F301" s="51"/>
      <c r="G301" s="63">
        <f>SUMIF('05'!$A:$A,$B301,'05'!E:E)+SUMIF('07'!$A:$A,$B301,'07'!E:E)+SUMIF('08'!$A:$A,$B301,'08'!E:E)+SUMIF('09'!$A:$A,$B301,'09'!E:E)+SUMIF('10'!$A:$A,$B301,'10'!E:E)+SUMIF('12'!$A:$A,$B301,'12'!E:E)+SUMIF('13'!$A:$A,$B301,'13'!E:E)+SUMIF('15'!$A:$A,$B301,'15'!E:E)+SUMIF('17'!$A:$A,$B301,'17'!E:E)+SUMIF('20'!$A:$A,$B301,'20'!E:E)+SUMIF('30'!$A:$A,$B301,'30'!E:E)+SUMIF('35'!$A:$A,$B301,'35'!E:E)+SUMIF('40'!$A:$A,$B301,'40'!E:E)+SUMIF('45'!$A:$A,$B301,'45'!E:E)</f>
        <v>70166.559999999998</v>
      </c>
      <c r="H301" s="63">
        <f>SUMIF('05'!$A:$A,$B301,'05'!F:F)+SUMIF('07'!$A:$A,$B301,'07'!F:F)+SUMIF('08'!$A:$A,$B301,'08'!F:F)+SUMIF('09'!$A:$A,$B301,'09'!F:F)+SUMIF('10'!$A:$A,$B301,'10'!F:F)+SUMIF('12'!$A:$A,$B301,'12'!F:F)+SUMIF('13'!$A:$A,$B301,'13'!F:F)+SUMIF('15'!$A:$A,$B301,'15'!F:F)+SUMIF('17'!$A:$A,$B301,'17'!F:F)+SUMIF('20'!$A:$A,$B301,'20'!F:F)+SUMIF('30'!$A:$A,$B301,'30'!F:F)+SUMIF('35'!$A:$A,$B301,'35'!F:F)+SUMIF('40'!$A:$A,$B301,'40'!F:F)+SUMIF('45'!$A:$A,$B301,'45'!F:F)</f>
        <v>45000</v>
      </c>
      <c r="I301" s="63">
        <f>SUMIF('05'!$A:$A,$B301,'05'!G:G)+SUMIF('07'!$A:$A,$B301,'07'!G:G)+SUMIF('08'!$A:$A,$B301,'08'!G:G)+SUMIF('09'!$A:$A,$B301,'09'!G:G)+SUMIF('10'!$A:$A,$B301,'10'!G:G)+SUMIF('12'!$A:$A,$B301,'12'!G:G)+SUMIF('13'!$A:$A,$B301,'13'!G:G)+SUMIF('15'!$A:$A,$B301,'15'!G:G)+SUMIF('17'!$A:$A,$B301,'17'!G:G)+SUMIF('20'!$A:$A,$B301,'20'!G:G)+SUMIF('30'!$A:$A,$B301,'30'!G:G)+SUMIF('35'!$A:$A,$B301,'35'!G:G)+SUMIF('40'!$A:$A,$B301,'40'!G:G)+SUMIF('45'!$A:$A,$B301,'45'!G:G)</f>
        <v>45000</v>
      </c>
      <c r="J301" s="63">
        <f>SUMIF('05'!$A:$A,$B301,'05'!H:H)+SUMIF('07'!$A:$A,$B301,'07'!H:H)+SUMIF('08'!$A:$A,$B301,'08'!H:H)+SUMIF('09'!$A:$A,$B301,'09'!H:H)+SUMIF('10'!$A:$A,$B301,'10'!H:H)+SUMIF('12'!$A:$A,$B301,'12'!H:H)+SUMIF('13'!$A:$A,$B301,'13'!H:H)+SUMIF('15'!$A:$A,$B301,'15'!H:H)+SUMIF('17'!$A:$A,$B301,'17'!H:H)+SUMIF('20'!$A:$A,$B301,'20'!H:H)+SUMIF('30'!$A:$A,$B301,'30'!H:H)+SUMIF('35'!$A:$A,$B301,'35'!H:H)+SUMIF('40'!$A:$A,$B301,'40'!H:H)+SUMIF('45'!$A:$A,$B301,'45'!H:H)</f>
        <v>45000</v>
      </c>
      <c r="K301" s="63">
        <f>SUMIF('05'!$A:$A,$B301,'05'!I:I)+SUMIF('07'!$A:$A,$B301,'07'!I:I)+SUMIF('08'!$A:$A,$B301,'08'!I:I)+SUMIF('09'!$A:$A,$B301,'09'!I:I)+SUMIF('10'!$A:$A,$B301,'10'!I:I)+SUMIF('12'!$A:$A,$B301,'12'!I:I)+SUMIF('13'!$A:$A,$B301,'13'!I:I)+SUMIF('15'!$A:$A,$B301,'15'!I:I)+SUMIF('17'!$A:$A,$B301,'17'!I:I)+SUMIF('20'!$A:$A,$B301,'20'!I:I)+SUMIF('30'!$A:$A,$B301,'30'!I:I)+SUMIF('35'!$A:$A,$B301,'35'!I:I)+SUMIF('40'!$A:$A,$B301,'40'!I:I)+SUMIF('45'!$A:$A,$B301,'45'!I:I)</f>
        <v>45000</v>
      </c>
      <c r="L301" s="63">
        <f>SUMIF('05'!$A:$A,$B301,'05'!J:J)+SUMIF('07'!$A:$A,$B301,'07'!J:J)+SUMIF('08'!$A:$A,$B301,'08'!J:J)+SUMIF('09'!$A:$A,$B301,'09'!J:J)+SUMIF('10'!$A:$A,$B301,'10'!J:J)+SUMIF('12'!$A:$A,$B301,'12'!J:J)+SUMIF('13'!$A:$A,$B301,'13'!J:J)+SUMIF('15'!$A:$A,$B301,'15'!J:J)+SUMIF('17'!$A:$A,$B301,'17'!J:J)+SUMIF('20'!$A:$A,$B301,'20'!J:J)+SUMIF('30'!$A:$A,$B301,'30'!J:J)+SUMIF('35'!$A:$A,$B301,'35'!J:J)+SUMIF('40'!$A:$A,$B301,'40'!J:J)+SUMIF('45'!$A:$A,$B301,'45'!J:J)</f>
        <v>45000</v>
      </c>
    </row>
    <row r="302" spans="1:12" x14ac:dyDescent="0.2">
      <c r="A302" s="74"/>
      <c r="B302" s="37">
        <v>242</v>
      </c>
      <c r="C302" s="37"/>
      <c r="D302" s="51" t="s">
        <v>197</v>
      </c>
      <c r="E302" s="51"/>
      <c r="F302" s="51"/>
      <c r="G302" s="63">
        <f>SUMIF('05'!$A:$A,$B302,'05'!E:E)+SUMIF('07'!$A:$A,$B302,'07'!E:E)+SUMIF('08'!$A:$A,$B302,'08'!E:E)+SUMIF('09'!$A:$A,$B302,'09'!E:E)+SUMIF('10'!$A:$A,$B302,'10'!E:E)+SUMIF('12'!$A:$A,$B302,'12'!E:E)+SUMIF('13'!$A:$A,$B302,'13'!E:E)+SUMIF('15'!$A:$A,$B302,'15'!E:E)+SUMIF('17'!$A:$A,$B302,'17'!E:E)+SUMIF('20'!$A:$A,$B302,'20'!E:E)+SUMIF('30'!$A:$A,$B302,'30'!E:E)+SUMIF('35'!$A:$A,$B302,'35'!E:E)+SUMIF('40'!$A:$A,$B302,'40'!E:E)+SUMIF('45'!$A:$A,$B302,'45'!E:E)</f>
        <v>1754691.72</v>
      </c>
      <c r="H302" s="63">
        <f>SUMIF('05'!$A:$A,$B302,'05'!F:F)+SUMIF('07'!$A:$A,$B302,'07'!F:F)+SUMIF('08'!$A:$A,$B302,'08'!F:F)+SUMIF('09'!$A:$A,$B302,'09'!F:F)+SUMIF('10'!$A:$A,$B302,'10'!F:F)+SUMIF('12'!$A:$A,$B302,'12'!F:F)+SUMIF('13'!$A:$A,$B302,'13'!F:F)+SUMIF('15'!$A:$A,$B302,'15'!F:F)+SUMIF('17'!$A:$A,$B302,'17'!F:F)+SUMIF('20'!$A:$A,$B302,'20'!F:F)+SUMIF('30'!$A:$A,$B302,'30'!F:F)+SUMIF('35'!$A:$A,$B302,'35'!F:F)+SUMIF('40'!$A:$A,$B302,'40'!F:F)+SUMIF('45'!$A:$A,$B302,'45'!F:F)</f>
        <v>1906800</v>
      </c>
      <c r="I302" s="63">
        <f>SUMIF('05'!$A:$A,$B302,'05'!G:G)+SUMIF('07'!$A:$A,$B302,'07'!G:G)+SUMIF('08'!$A:$A,$B302,'08'!G:G)+SUMIF('09'!$A:$A,$B302,'09'!G:G)+SUMIF('10'!$A:$A,$B302,'10'!G:G)+SUMIF('12'!$A:$A,$B302,'12'!G:G)+SUMIF('13'!$A:$A,$B302,'13'!G:G)+SUMIF('15'!$A:$A,$B302,'15'!G:G)+SUMIF('17'!$A:$A,$B302,'17'!G:G)+SUMIF('20'!$A:$A,$B302,'20'!G:G)+SUMIF('30'!$A:$A,$B302,'30'!G:G)+SUMIF('35'!$A:$A,$B302,'35'!G:G)+SUMIF('40'!$A:$A,$B302,'40'!G:G)+SUMIF('45'!$A:$A,$B302,'45'!G:G)</f>
        <v>2161800</v>
      </c>
      <c r="J302" s="63">
        <f>SUMIF('05'!$A:$A,$B302,'05'!H:H)+SUMIF('07'!$A:$A,$B302,'07'!H:H)+SUMIF('08'!$A:$A,$B302,'08'!H:H)+SUMIF('09'!$A:$A,$B302,'09'!H:H)+SUMIF('10'!$A:$A,$B302,'10'!H:H)+SUMIF('12'!$A:$A,$B302,'12'!H:H)+SUMIF('13'!$A:$A,$B302,'13'!H:H)+SUMIF('15'!$A:$A,$B302,'15'!H:H)+SUMIF('17'!$A:$A,$B302,'17'!H:H)+SUMIF('20'!$A:$A,$B302,'20'!H:H)+SUMIF('30'!$A:$A,$B302,'30'!H:H)+SUMIF('35'!$A:$A,$B302,'35'!H:H)+SUMIF('40'!$A:$A,$B302,'40'!H:H)+SUMIF('45'!$A:$A,$B302,'45'!H:H)</f>
        <v>2346800</v>
      </c>
      <c r="K302" s="63">
        <f>SUMIF('05'!$A:$A,$B302,'05'!I:I)+SUMIF('07'!$A:$A,$B302,'07'!I:I)+SUMIF('08'!$A:$A,$B302,'08'!I:I)+SUMIF('09'!$A:$A,$B302,'09'!I:I)+SUMIF('10'!$A:$A,$B302,'10'!I:I)+SUMIF('12'!$A:$A,$B302,'12'!I:I)+SUMIF('13'!$A:$A,$B302,'13'!I:I)+SUMIF('15'!$A:$A,$B302,'15'!I:I)+SUMIF('17'!$A:$A,$B302,'17'!I:I)+SUMIF('20'!$A:$A,$B302,'20'!I:I)+SUMIF('30'!$A:$A,$B302,'30'!I:I)+SUMIF('35'!$A:$A,$B302,'35'!I:I)+SUMIF('40'!$A:$A,$B302,'40'!I:I)+SUMIF('45'!$A:$A,$B302,'45'!I:I)</f>
        <v>2346800</v>
      </c>
      <c r="L302" s="63">
        <f>SUMIF('05'!$A:$A,$B302,'05'!J:J)+SUMIF('07'!$A:$A,$B302,'07'!J:J)+SUMIF('08'!$A:$A,$B302,'08'!J:J)+SUMIF('09'!$A:$A,$B302,'09'!J:J)+SUMIF('10'!$A:$A,$B302,'10'!J:J)+SUMIF('12'!$A:$A,$B302,'12'!J:J)+SUMIF('13'!$A:$A,$B302,'13'!J:J)+SUMIF('15'!$A:$A,$B302,'15'!J:J)+SUMIF('17'!$A:$A,$B302,'17'!J:J)+SUMIF('20'!$A:$A,$B302,'20'!J:J)+SUMIF('30'!$A:$A,$B302,'30'!J:J)+SUMIF('35'!$A:$A,$B302,'35'!J:J)+SUMIF('40'!$A:$A,$B302,'40'!J:J)+SUMIF('45'!$A:$A,$B302,'45'!J:J)</f>
        <v>2346800</v>
      </c>
    </row>
    <row r="303" spans="1:12" x14ac:dyDescent="0.2">
      <c r="A303" s="74"/>
      <c r="B303" s="37">
        <v>244</v>
      </c>
      <c r="C303" s="37"/>
      <c r="D303" s="51" t="s">
        <v>198</v>
      </c>
      <c r="E303" s="51"/>
      <c r="F303" s="51"/>
      <c r="G303" s="63">
        <f>SUMIF('05'!$A:$A,$B303,'05'!E:E)+SUMIF('07'!$A:$A,$B303,'07'!E:E)+SUMIF('08'!$A:$A,$B303,'08'!E:E)+SUMIF('09'!$A:$A,$B303,'09'!E:E)+SUMIF('10'!$A:$A,$B303,'10'!E:E)+SUMIF('12'!$A:$A,$B303,'12'!E:E)+SUMIF('13'!$A:$A,$B303,'13'!E:E)+SUMIF('15'!$A:$A,$B303,'15'!E:E)+SUMIF('17'!$A:$A,$B303,'17'!E:E)+SUMIF('20'!$A:$A,$B303,'20'!E:E)+SUMIF('30'!$A:$A,$B303,'30'!E:E)+SUMIF('35'!$A:$A,$B303,'35'!E:E)+SUMIF('40'!$A:$A,$B303,'40'!E:E)+SUMIF('45'!$A:$A,$B303,'45'!E:E)</f>
        <v>28849.32</v>
      </c>
      <c r="H303" s="63">
        <f>SUMIF('05'!$A:$A,$B303,'05'!F:F)+SUMIF('07'!$A:$A,$B303,'07'!F:F)+SUMIF('08'!$A:$A,$B303,'08'!F:F)+SUMIF('09'!$A:$A,$B303,'09'!F:F)+SUMIF('10'!$A:$A,$B303,'10'!F:F)+SUMIF('12'!$A:$A,$B303,'12'!F:F)+SUMIF('13'!$A:$A,$B303,'13'!F:F)+SUMIF('15'!$A:$A,$B303,'15'!F:F)+SUMIF('17'!$A:$A,$B303,'17'!F:F)+SUMIF('20'!$A:$A,$B303,'20'!F:F)+SUMIF('30'!$A:$A,$B303,'30'!F:F)+SUMIF('35'!$A:$A,$B303,'35'!F:F)+SUMIF('40'!$A:$A,$B303,'40'!F:F)+SUMIF('45'!$A:$A,$B303,'45'!F:F)</f>
        <v>52000</v>
      </c>
      <c r="I303" s="63">
        <f>SUMIF('05'!$A:$A,$B303,'05'!G:G)+SUMIF('07'!$A:$A,$B303,'07'!G:G)+SUMIF('08'!$A:$A,$B303,'08'!G:G)+SUMIF('09'!$A:$A,$B303,'09'!G:G)+SUMIF('10'!$A:$A,$B303,'10'!G:G)+SUMIF('12'!$A:$A,$B303,'12'!G:G)+SUMIF('13'!$A:$A,$B303,'13'!G:G)+SUMIF('15'!$A:$A,$B303,'15'!G:G)+SUMIF('17'!$A:$A,$B303,'17'!G:G)+SUMIF('20'!$A:$A,$B303,'20'!G:G)+SUMIF('30'!$A:$A,$B303,'30'!G:G)+SUMIF('35'!$A:$A,$B303,'35'!G:G)+SUMIF('40'!$A:$A,$B303,'40'!G:G)+SUMIF('45'!$A:$A,$B303,'45'!G:G)</f>
        <v>52000</v>
      </c>
      <c r="J303" s="63">
        <f>SUMIF('05'!$A:$A,$B303,'05'!H:H)+SUMIF('07'!$A:$A,$B303,'07'!H:H)+SUMIF('08'!$A:$A,$B303,'08'!H:H)+SUMIF('09'!$A:$A,$B303,'09'!H:H)+SUMIF('10'!$A:$A,$B303,'10'!H:H)+SUMIF('12'!$A:$A,$B303,'12'!H:H)+SUMIF('13'!$A:$A,$B303,'13'!H:H)+SUMIF('15'!$A:$A,$B303,'15'!H:H)+SUMIF('17'!$A:$A,$B303,'17'!H:H)+SUMIF('20'!$A:$A,$B303,'20'!H:H)+SUMIF('30'!$A:$A,$B303,'30'!H:H)+SUMIF('35'!$A:$A,$B303,'35'!H:H)+SUMIF('40'!$A:$A,$B303,'40'!H:H)+SUMIF('45'!$A:$A,$B303,'45'!H:H)</f>
        <v>48000</v>
      </c>
      <c r="K303" s="63">
        <f>SUMIF('05'!$A:$A,$B303,'05'!I:I)+SUMIF('07'!$A:$A,$B303,'07'!I:I)+SUMIF('08'!$A:$A,$B303,'08'!I:I)+SUMIF('09'!$A:$A,$B303,'09'!I:I)+SUMIF('10'!$A:$A,$B303,'10'!I:I)+SUMIF('12'!$A:$A,$B303,'12'!I:I)+SUMIF('13'!$A:$A,$B303,'13'!I:I)+SUMIF('15'!$A:$A,$B303,'15'!I:I)+SUMIF('17'!$A:$A,$B303,'17'!I:I)+SUMIF('20'!$A:$A,$B303,'20'!I:I)+SUMIF('30'!$A:$A,$B303,'30'!I:I)+SUMIF('35'!$A:$A,$B303,'35'!I:I)+SUMIF('40'!$A:$A,$B303,'40'!I:I)+SUMIF('45'!$A:$A,$B303,'45'!I:I)</f>
        <v>48000</v>
      </c>
      <c r="L303" s="63">
        <f>SUMIF('05'!$A:$A,$B303,'05'!J:J)+SUMIF('07'!$A:$A,$B303,'07'!J:J)+SUMIF('08'!$A:$A,$B303,'08'!J:J)+SUMIF('09'!$A:$A,$B303,'09'!J:J)+SUMIF('10'!$A:$A,$B303,'10'!J:J)+SUMIF('12'!$A:$A,$B303,'12'!J:J)+SUMIF('13'!$A:$A,$B303,'13'!J:J)+SUMIF('15'!$A:$A,$B303,'15'!J:J)+SUMIF('17'!$A:$A,$B303,'17'!J:J)+SUMIF('20'!$A:$A,$B303,'20'!J:J)+SUMIF('30'!$A:$A,$B303,'30'!J:J)+SUMIF('35'!$A:$A,$B303,'35'!J:J)+SUMIF('40'!$A:$A,$B303,'40'!J:J)+SUMIF('45'!$A:$A,$B303,'45'!J:J)</f>
        <v>48000</v>
      </c>
    </row>
    <row r="304" spans="1:12" x14ac:dyDescent="0.2">
      <c r="A304" s="74"/>
      <c r="B304" s="37">
        <v>246</v>
      </c>
      <c r="C304" s="37"/>
      <c r="D304" s="51" t="s">
        <v>199</v>
      </c>
      <c r="E304" s="51"/>
      <c r="F304" s="51"/>
      <c r="G304" s="63">
        <f>SUMIF('05'!$A:$A,$B304,'05'!E:E)+SUMIF('07'!$A:$A,$B304,'07'!E:E)+SUMIF('08'!$A:$A,$B304,'08'!E:E)+SUMIF('09'!$A:$A,$B304,'09'!E:E)+SUMIF('10'!$A:$A,$B304,'10'!E:E)+SUMIF('12'!$A:$A,$B304,'12'!E:E)+SUMIF('13'!$A:$A,$B304,'13'!E:E)+SUMIF('15'!$A:$A,$B304,'15'!E:E)+SUMIF('17'!$A:$A,$B304,'17'!E:E)+SUMIF('20'!$A:$A,$B304,'20'!E:E)+SUMIF('30'!$A:$A,$B304,'30'!E:E)+SUMIF('35'!$A:$A,$B304,'35'!E:E)+SUMIF('40'!$A:$A,$B304,'40'!E:E)+SUMIF('45'!$A:$A,$B304,'45'!E:E)</f>
        <v>315867.25999999995</v>
      </c>
      <c r="H304" s="63">
        <f>SUMIF('05'!$A:$A,$B304,'05'!F:F)+SUMIF('07'!$A:$A,$B304,'07'!F:F)+SUMIF('08'!$A:$A,$B304,'08'!F:F)+SUMIF('09'!$A:$A,$B304,'09'!F:F)+SUMIF('10'!$A:$A,$B304,'10'!F:F)+SUMIF('12'!$A:$A,$B304,'12'!F:F)+SUMIF('13'!$A:$A,$B304,'13'!F:F)+SUMIF('15'!$A:$A,$B304,'15'!F:F)+SUMIF('17'!$A:$A,$B304,'17'!F:F)+SUMIF('20'!$A:$A,$B304,'20'!F:F)+SUMIF('30'!$A:$A,$B304,'30'!F:F)+SUMIF('35'!$A:$A,$B304,'35'!F:F)+SUMIF('40'!$A:$A,$B304,'40'!F:F)+SUMIF('45'!$A:$A,$B304,'45'!F:F)</f>
        <v>238300</v>
      </c>
      <c r="I304" s="63">
        <f>SUMIF('05'!$A:$A,$B304,'05'!G:G)+SUMIF('07'!$A:$A,$B304,'07'!G:G)+SUMIF('08'!$A:$A,$B304,'08'!G:G)+SUMIF('09'!$A:$A,$B304,'09'!G:G)+SUMIF('10'!$A:$A,$B304,'10'!G:G)+SUMIF('12'!$A:$A,$B304,'12'!G:G)+SUMIF('13'!$A:$A,$B304,'13'!G:G)+SUMIF('15'!$A:$A,$B304,'15'!G:G)+SUMIF('17'!$A:$A,$B304,'17'!G:G)+SUMIF('20'!$A:$A,$B304,'20'!G:G)+SUMIF('30'!$A:$A,$B304,'30'!G:G)+SUMIF('35'!$A:$A,$B304,'35'!G:G)+SUMIF('40'!$A:$A,$B304,'40'!G:G)+SUMIF('45'!$A:$A,$B304,'45'!G:G)</f>
        <v>231300</v>
      </c>
      <c r="J304" s="63">
        <f>SUMIF('05'!$A:$A,$B304,'05'!H:H)+SUMIF('07'!$A:$A,$B304,'07'!H:H)+SUMIF('08'!$A:$A,$B304,'08'!H:H)+SUMIF('09'!$A:$A,$B304,'09'!H:H)+SUMIF('10'!$A:$A,$B304,'10'!H:H)+SUMIF('12'!$A:$A,$B304,'12'!H:H)+SUMIF('13'!$A:$A,$B304,'13'!H:H)+SUMIF('15'!$A:$A,$B304,'15'!H:H)+SUMIF('17'!$A:$A,$B304,'17'!H:H)+SUMIF('20'!$A:$A,$B304,'20'!H:H)+SUMIF('30'!$A:$A,$B304,'30'!H:H)+SUMIF('35'!$A:$A,$B304,'35'!H:H)+SUMIF('40'!$A:$A,$B304,'40'!H:H)+SUMIF('45'!$A:$A,$B304,'45'!H:H)</f>
        <v>245800</v>
      </c>
      <c r="K304" s="63">
        <f>SUMIF('05'!$A:$A,$B304,'05'!I:I)+SUMIF('07'!$A:$A,$B304,'07'!I:I)+SUMIF('08'!$A:$A,$B304,'08'!I:I)+SUMIF('09'!$A:$A,$B304,'09'!I:I)+SUMIF('10'!$A:$A,$B304,'10'!I:I)+SUMIF('12'!$A:$A,$B304,'12'!I:I)+SUMIF('13'!$A:$A,$B304,'13'!I:I)+SUMIF('15'!$A:$A,$B304,'15'!I:I)+SUMIF('17'!$A:$A,$B304,'17'!I:I)+SUMIF('20'!$A:$A,$B304,'20'!I:I)+SUMIF('30'!$A:$A,$B304,'30'!I:I)+SUMIF('35'!$A:$A,$B304,'35'!I:I)+SUMIF('40'!$A:$A,$B304,'40'!I:I)+SUMIF('45'!$A:$A,$B304,'45'!I:I)</f>
        <v>245800</v>
      </c>
      <c r="L304" s="63">
        <f>SUMIF('05'!$A:$A,$B304,'05'!J:J)+SUMIF('07'!$A:$A,$B304,'07'!J:J)+SUMIF('08'!$A:$A,$B304,'08'!J:J)+SUMIF('09'!$A:$A,$B304,'09'!J:J)+SUMIF('10'!$A:$A,$B304,'10'!J:J)+SUMIF('12'!$A:$A,$B304,'12'!J:J)+SUMIF('13'!$A:$A,$B304,'13'!J:J)+SUMIF('15'!$A:$A,$B304,'15'!J:J)+SUMIF('17'!$A:$A,$B304,'17'!J:J)+SUMIF('20'!$A:$A,$B304,'20'!J:J)+SUMIF('30'!$A:$A,$B304,'30'!J:J)+SUMIF('35'!$A:$A,$B304,'35'!J:J)+SUMIF('40'!$A:$A,$B304,'40'!J:J)+SUMIF('45'!$A:$A,$B304,'45'!J:J)</f>
        <v>245800</v>
      </c>
    </row>
    <row r="305" spans="1:12" x14ac:dyDescent="0.2">
      <c r="A305" s="74"/>
      <c r="B305" s="37">
        <v>247</v>
      </c>
      <c r="C305" s="37"/>
      <c r="D305" s="51" t="s">
        <v>200</v>
      </c>
      <c r="E305" s="51"/>
      <c r="F305" s="51"/>
      <c r="G305" s="63">
        <f>SUMIF('05'!$A:$A,$B305,'05'!E:E)+SUMIF('07'!$A:$A,$B305,'07'!E:E)+SUMIF('08'!$A:$A,$B305,'08'!E:E)+SUMIF('09'!$A:$A,$B305,'09'!E:E)+SUMIF('10'!$A:$A,$B305,'10'!E:E)+SUMIF('12'!$A:$A,$B305,'12'!E:E)+SUMIF('13'!$A:$A,$B305,'13'!E:E)+SUMIF('15'!$A:$A,$B305,'15'!E:E)+SUMIF('17'!$A:$A,$B305,'17'!E:E)+SUMIF('20'!$A:$A,$B305,'20'!E:E)+SUMIF('30'!$A:$A,$B305,'30'!E:E)+SUMIF('35'!$A:$A,$B305,'35'!E:E)+SUMIF('40'!$A:$A,$B305,'40'!E:E)+SUMIF('45'!$A:$A,$B305,'45'!E:E)</f>
        <v>0</v>
      </c>
      <c r="H305" s="63">
        <f>SUMIF('05'!$A:$A,$B305,'05'!F:F)+SUMIF('07'!$A:$A,$B305,'07'!F:F)+SUMIF('08'!$A:$A,$B305,'08'!F:F)+SUMIF('09'!$A:$A,$B305,'09'!F:F)+SUMIF('10'!$A:$A,$B305,'10'!F:F)+SUMIF('12'!$A:$A,$B305,'12'!F:F)+SUMIF('13'!$A:$A,$B305,'13'!F:F)+SUMIF('15'!$A:$A,$B305,'15'!F:F)+SUMIF('17'!$A:$A,$B305,'17'!F:F)+SUMIF('20'!$A:$A,$B305,'20'!F:F)+SUMIF('30'!$A:$A,$B305,'30'!F:F)+SUMIF('35'!$A:$A,$B305,'35'!F:F)+SUMIF('40'!$A:$A,$B305,'40'!F:F)+SUMIF('45'!$A:$A,$B305,'45'!F:F)</f>
        <v>0</v>
      </c>
      <c r="I305" s="63">
        <f>SUMIF('05'!$A:$A,$B305,'05'!G:G)+SUMIF('07'!$A:$A,$B305,'07'!G:G)+SUMIF('08'!$A:$A,$B305,'08'!G:G)+SUMIF('09'!$A:$A,$B305,'09'!G:G)+SUMIF('10'!$A:$A,$B305,'10'!G:G)+SUMIF('12'!$A:$A,$B305,'12'!G:G)+SUMIF('13'!$A:$A,$B305,'13'!G:G)+SUMIF('15'!$A:$A,$B305,'15'!G:G)+SUMIF('17'!$A:$A,$B305,'17'!G:G)+SUMIF('20'!$A:$A,$B305,'20'!G:G)+SUMIF('30'!$A:$A,$B305,'30'!G:G)+SUMIF('35'!$A:$A,$B305,'35'!G:G)+SUMIF('40'!$A:$A,$B305,'40'!G:G)+SUMIF('45'!$A:$A,$B305,'45'!G:G)</f>
        <v>0</v>
      </c>
      <c r="J305" s="63">
        <f>SUMIF('05'!$A:$A,$B305,'05'!H:H)+SUMIF('07'!$A:$A,$B305,'07'!H:H)+SUMIF('08'!$A:$A,$B305,'08'!H:H)+SUMIF('09'!$A:$A,$B305,'09'!H:H)+SUMIF('10'!$A:$A,$B305,'10'!H:H)+SUMIF('12'!$A:$A,$B305,'12'!H:H)+SUMIF('13'!$A:$A,$B305,'13'!H:H)+SUMIF('15'!$A:$A,$B305,'15'!H:H)+SUMIF('17'!$A:$A,$B305,'17'!H:H)+SUMIF('20'!$A:$A,$B305,'20'!H:H)+SUMIF('30'!$A:$A,$B305,'30'!H:H)+SUMIF('35'!$A:$A,$B305,'35'!H:H)+SUMIF('40'!$A:$A,$B305,'40'!H:H)+SUMIF('45'!$A:$A,$B305,'45'!H:H)</f>
        <v>0</v>
      </c>
      <c r="K305" s="63">
        <f>SUMIF('05'!$A:$A,$B305,'05'!I:I)+SUMIF('07'!$A:$A,$B305,'07'!I:I)+SUMIF('08'!$A:$A,$B305,'08'!I:I)+SUMIF('09'!$A:$A,$B305,'09'!I:I)+SUMIF('10'!$A:$A,$B305,'10'!I:I)+SUMIF('12'!$A:$A,$B305,'12'!I:I)+SUMIF('13'!$A:$A,$B305,'13'!I:I)+SUMIF('15'!$A:$A,$B305,'15'!I:I)+SUMIF('17'!$A:$A,$B305,'17'!I:I)+SUMIF('20'!$A:$A,$B305,'20'!I:I)+SUMIF('30'!$A:$A,$B305,'30'!I:I)+SUMIF('35'!$A:$A,$B305,'35'!I:I)+SUMIF('40'!$A:$A,$B305,'40'!I:I)+SUMIF('45'!$A:$A,$B305,'45'!I:I)</f>
        <v>0</v>
      </c>
      <c r="L305" s="63">
        <f>SUMIF('05'!$A:$A,$B305,'05'!J:J)+SUMIF('07'!$A:$A,$B305,'07'!J:J)+SUMIF('08'!$A:$A,$B305,'08'!J:J)+SUMIF('09'!$A:$A,$B305,'09'!J:J)+SUMIF('10'!$A:$A,$B305,'10'!J:J)+SUMIF('12'!$A:$A,$B305,'12'!J:J)+SUMIF('13'!$A:$A,$B305,'13'!J:J)+SUMIF('15'!$A:$A,$B305,'15'!J:J)+SUMIF('17'!$A:$A,$B305,'17'!J:J)+SUMIF('20'!$A:$A,$B305,'20'!J:J)+SUMIF('30'!$A:$A,$B305,'30'!J:J)+SUMIF('35'!$A:$A,$B305,'35'!J:J)+SUMIF('40'!$A:$A,$B305,'40'!J:J)+SUMIF('45'!$A:$A,$B305,'45'!J:J)</f>
        <v>0</v>
      </c>
    </row>
    <row r="306" spans="1:12" x14ac:dyDescent="0.2">
      <c r="A306" s="74"/>
      <c r="B306" s="37">
        <v>260</v>
      </c>
      <c r="C306" s="37"/>
      <c r="D306" s="51" t="s">
        <v>201</v>
      </c>
      <c r="E306" s="51"/>
      <c r="F306" s="51"/>
      <c r="G306" s="63">
        <f>SUMIF('05'!$A:$A,$B306,'05'!E:E)+SUMIF('07'!$A:$A,$B306,'07'!E:E)+SUMIF('08'!$A:$A,$B306,'08'!E:E)+SUMIF('09'!$A:$A,$B306,'09'!E:E)+SUMIF('10'!$A:$A,$B306,'10'!E:E)+SUMIF('12'!$A:$A,$B306,'12'!E:E)+SUMIF('13'!$A:$A,$B306,'13'!E:E)+SUMIF('15'!$A:$A,$B306,'15'!E:E)+SUMIF('17'!$A:$A,$B306,'17'!E:E)+SUMIF('20'!$A:$A,$B306,'20'!E:E)+SUMIF('30'!$A:$A,$B306,'30'!E:E)+SUMIF('35'!$A:$A,$B306,'35'!E:E)+SUMIF('40'!$A:$A,$B306,'40'!E:E)+SUMIF('45'!$A:$A,$B306,'45'!E:E)</f>
        <v>11245204.860000001</v>
      </c>
      <c r="H306" s="63">
        <f>SUMIF('05'!$A:$A,$B306,'05'!F:F)+SUMIF('07'!$A:$A,$B306,'07'!F:F)+SUMIF('08'!$A:$A,$B306,'08'!F:F)+SUMIF('09'!$A:$A,$B306,'09'!F:F)+SUMIF('10'!$A:$A,$B306,'10'!F:F)+SUMIF('12'!$A:$A,$B306,'12'!F:F)+SUMIF('13'!$A:$A,$B306,'13'!F:F)+SUMIF('15'!$A:$A,$B306,'15'!F:F)+SUMIF('17'!$A:$A,$B306,'17'!F:F)+SUMIF('20'!$A:$A,$B306,'20'!F:F)+SUMIF('30'!$A:$A,$B306,'30'!F:F)+SUMIF('35'!$A:$A,$B306,'35'!F:F)+SUMIF('40'!$A:$A,$B306,'40'!F:F)+SUMIF('45'!$A:$A,$B306,'45'!F:F)</f>
        <v>3681300</v>
      </c>
      <c r="I306" s="63">
        <f>SUMIF('05'!$A:$A,$B306,'05'!G:G)+SUMIF('07'!$A:$A,$B306,'07'!G:G)+SUMIF('08'!$A:$A,$B306,'08'!G:G)+SUMIF('09'!$A:$A,$B306,'09'!G:G)+SUMIF('10'!$A:$A,$B306,'10'!G:G)+SUMIF('12'!$A:$A,$B306,'12'!G:G)+SUMIF('13'!$A:$A,$B306,'13'!G:G)+SUMIF('15'!$A:$A,$B306,'15'!G:G)+SUMIF('17'!$A:$A,$B306,'17'!G:G)+SUMIF('20'!$A:$A,$B306,'20'!G:G)+SUMIF('30'!$A:$A,$B306,'30'!G:G)+SUMIF('35'!$A:$A,$B306,'35'!G:G)+SUMIF('40'!$A:$A,$B306,'40'!G:G)+SUMIF('45'!$A:$A,$B306,'45'!G:G)</f>
        <v>7700500</v>
      </c>
      <c r="J306" s="63">
        <f>SUMIF('05'!$A:$A,$B306,'05'!H:H)+SUMIF('07'!$A:$A,$B306,'07'!H:H)+SUMIF('08'!$A:$A,$B306,'08'!H:H)+SUMIF('09'!$A:$A,$B306,'09'!H:H)+SUMIF('10'!$A:$A,$B306,'10'!H:H)+SUMIF('12'!$A:$A,$B306,'12'!H:H)+SUMIF('13'!$A:$A,$B306,'13'!H:H)+SUMIF('15'!$A:$A,$B306,'15'!H:H)+SUMIF('17'!$A:$A,$B306,'17'!H:H)+SUMIF('20'!$A:$A,$B306,'20'!H:H)+SUMIF('30'!$A:$A,$B306,'30'!H:H)+SUMIF('35'!$A:$A,$B306,'35'!H:H)+SUMIF('40'!$A:$A,$B306,'40'!H:H)+SUMIF('45'!$A:$A,$B306,'45'!H:H)</f>
        <v>6090900</v>
      </c>
      <c r="K306" s="63">
        <f>SUMIF('05'!$A:$A,$B306,'05'!I:I)+SUMIF('07'!$A:$A,$B306,'07'!I:I)+SUMIF('08'!$A:$A,$B306,'08'!I:I)+SUMIF('09'!$A:$A,$B306,'09'!I:I)+SUMIF('10'!$A:$A,$B306,'10'!I:I)+SUMIF('12'!$A:$A,$B306,'12'!I:I)+SUMIF('13'!$A:$A,$B306,'13'!I:I)+SUMIF('15'!$A:$A,$B306,'15'!I:I)+SUMIF('17'!$A:$A,$B306,'17'!I:I)+SUMIF('20'!$A:$A,$B306,'20'!I:I)+SUMIF('30'!$A:$A,$B306,'30'!I:I)+SUMIF('35'!$A:$A,$B306,'35'!I:I)+SUMIF('40'!$A:$A,$B306,'40'!I:I)+SUMIF('45'!$A:$A,$B306,'45'!I:I)</f>
        <v>6090900</v>
      </c>
      <c r="L306" s="63">
        <f>SUMIF('05'!$A:$A,$B306,'05'!J:J)+SUMIF('07'!$A:$A,$B306,'07'!J:J)+SUMIF('08'!$A:$A,$B306,'08'!J:J)+SUMIF('09'!$A:$A,$B306,'09'!J:J)+SUMIF('10'!$A:$A,$B306,'10'!J:J)+SUMIF('12'!$A:$A,$B306,'12'!J:J)+SUMIF('13'!$A:$A,$B306,'13'!J:J)+SUMIF('15'!$A:$A,$B306,'15'!J:J)+SUMIF('17'!$A:$A,$B306,'17'!J:J)+SUMIF('20'!$A:$A,$B306,'20'!J:J)+SUMIF('30'!$A:$A,$B306,'30'!J:J)+SUMIF('35'!$A:$A,$B306,'35'!J:J)+SUMIF('40'!$A:$A,$B306,'40'!J:J)+SUMIF('45'!$A:$A,$B306,'45'!J:J)</f>
        <v>6090900</v>
      </c>
    </row>
    <row r="307" spans="1:12" x14ac:dyDescent="0.2">
      <c r="A307" s="74"/>
      <c r="B307" s="37">
        <v>261</v>
      </c>
      <c r="C307" s="37"/>
      <c r="D307" s="51" t="s">
        <v>202</v>
      </c>
      <c r="E307" s="51"/>
      <c r="F307" s="51"/>
      <c r="G307" s="63">
        <f>SUMIF('05'!$A:$A,$B307,'05'!E:E)+SUMIF('07'!$A:$A,$B307,'07'!E:E)+SUMIF('08'!$A:$A,$B307,'08'!E:E)+SUMIF('09'!$A:$A,$B307,'09'!E:E)+SUMIF('10'!$A:$A,$B307,'10'!E:E)+SUMIF('12'!$A:$A,$B307,'12'!E:E)+SUMIF('13'!$A:$A,$B307,'13'!E:E)+SUMIF('15'!$A:$A,$B307,'15'!E:E)+SUMIF('17'!$A:$A,$B307,'17'!E:E)+SUMIF('20'!$A:$A,$B307,'20'!E:E)+SUMIF('30'!$A:$A,$B307,'30'!E:E)+SUMIF('35'!$A:$A,$B307,'35'!E:E)+SUMIF('40'!$A:$A,$B307,'40'!E:E)+SUMIF('45'!$A:$A,$B307,'45'!E:E)</f>
        <v>16125661.719999999</v>
      </c>
      <c r="H307" s="63">
        <f>SUMIF('05'!$A:$A,$B307,'05'!F:F)+SUMIF('07'!$A:$A,$B307,'07'!F:F)+SUMIF('08'!$A:$A,$B307,'08'!F:F)+SUMIF('09'!$A:$A,$B307,'09'!F:F)+SUMIF('10'!$A:$A,$B307,'10'!F:F)+SUMIF('12'!$A:$A,$B307,'12'!F:F)+SUMIF('13'!$A:$A,$B307,'13'!F:F)+SUMIF('15'!$A:$A,$B307,'15'!F:F)+SUMIF('17'!$A:$A,$B307,'17'!F:F)+SUMIF('20'!$A:$A,$B307,'20'!F:F)+SUMIF('30'!$A:$A,$B307,'30'!F:F)+SUMIF('35'!$A:$A,$B307,'35'!F:F)+SUMIF('40'!$A:$A,$B307,'40'!F:F)+SUMIF('45'!$A:$A,$B307,'45'!F:F)</f>
        <v>16520200</v>
      </c>
      <c r="I307" s="63">
        <f>SUMIF('05'!$A:$A,$B307,'05'!G:G)+SUMIF('07'!$A:$A,$B307,'07'!G:G)+SUMIF('08'!$A:$A,$B307,'08'!G:G)+SUMIF('09'!$A:$A,$B307,'09'!G:G)+SUMIF('10'!$A:$A,$B307,'10'!G:G)+SUMIF('12'!$A:$A,$B307,'12'!G:G)+SUMIF('13'!$A:$A,$B307,'13'!G:G)+SUMIF('15'!$A:$A,$B307,'15'!G:G)+SUMIF('17'!$A:$A,$B307,'17'!G:G)+SUMIF('20'!$A:$A,$B307,'20'!G:G)+SUMIF('30'!$A:$A,$B307,'30'!G:G)+SUMIF('35'!$A:$A,$B307,'35'!G:G)+SUMIF('40'!$A:$A,$B307,'40'!G:G)+SUMIF('45'!$A:$A,$B307,'45'!G:G)</f>
        <v>17781200</v>
      </c>
      <c r="J307" s="63">
        <f>SUMIF('05'!$A:$A,$B307,'05'!H:H)+SUMIF('07'!$A:$A,$B307,'07'!H:H)+SUMIF('08'!$A:$A,$B307,'08'!H:H)+SUMIF('09'!$A:$A,$B307,'09'!H:H)+SUMIF('10'!$A:$A,$B307,'10'!H:H)+SUMIF('12'!$A:$A,$B307,'12'!H:H)+SUMIF('13'!$A:$A,$B307,'13'!H:H)+SUMIF('15'!$A:$A,$B307,'15'!H:H)+SUMIF('17'!$A:$A,$B307,'17'!H:H)+SUMIF('20'!$A:$A,$B307,'20'!H:H)+SUMIF('30'!$A:$A,$B307,'30'!H:H)+SUMIF('35'!$A:$A,$B307,'35'!H:H)+SUMIF('40'!$A:$A,$B307,'40'!H:H)+SUMIF('45'!$A:$A,$B307,'45'!H:H)</f>
        <v>17762200</v>
      </c>
      <c r="K307" s="63">
        <f>SUMIF('05'!$A:$A,$B307,'05'!I:I)+SUMIF('07'!$A:$A,$B307,'07'!I:I)+SUMIF('08'!$A:$A,$B307,'08'!I:I)+SUMIF('09'!$A:$A,$B307,'09'!I:I)+SUMIF('10'!$A:$A,$B307,'10'!I:I)+SUMIF('12'!$A:$A,$B307,'12'!I:I)+SUMIF('13'!$A:$A,$B307,'13'!I:I)+SUMIF('15'!$A:$A,$B307,'15'!I:I)+SUMIF('17'!$A:$A,$B307,'17'!I:I)+SUMIF('20'!$A:$A,$B307,'20'!I:I)+SUMIF('30'!$A:$A,$B307,'30'!I:I)+SUMIF('35'!$A:$A,$B307,'35'!I:I)+SUMIF('40'!$A:$A,$B307,'40'!I:I)+SUMIF('45'!$A:$A,$B307,'45'!I:I)</f>
        <v>17842200</v>
      </c>
      <c r="L307" s="63">
        <f>SUMIF('05'!$A:$A,$B307,'05'!J:J)+SUMIF('07'!$A:$A,$B307,'07'!J:J)+SUMIF('08'!$A:$A,$B307,'08'!J:J)+SUMIF('09'!$A:$A,$B307,'09'!J:J)+SUMIF('10'!$A:$A,$B307,'10'!J:J)+SUMIF('12'!$A:$A,$B307,'12'!J:J)+SUMIF('13'!$A:$A,$B307,'13'!J:J)+SUMIF('15'!$A:$A,$B307,'15'!J:J)+SUMIF('17'!$A:$A,$B307,'17'!J:J)+SUMIF('20'!$A:$A,$B307,'20'!J:J)+SUMIF('30'!$A:$A,$B307,'30'!J:J)+SUMIF('35'!$A:$A,$B307,'35'!J:J)+SUMIF('40'!$A:$A,$B307,'40'!J:J)+SUMIF('45'!$A:$A,$B307,'45'!J:J)</f>
        <v>17842200</v>
      </c>
    </row>
    <row r="308" spans="1:12" x14ac:dyDescent="0.2">
      <c r="A308" s="74"/>
      <c r="B308" s="37">
        <v>262</v>
      </c>
      <c r="C308" s="37"/>
      <c r="D308" s="51" t="s">
        <v>203</v>
      </c>
      <c r="E308" s="51"/>
      <c r="F308" s="51"/>
      <c r="G308" s="63">
        <f>SUMIF('05'!$A:$A,$B308,'05'!E:E)+SUMIF('07'!$A:$A,$B308,'07'!E:E)+SUMIF('08'!$A:$A,$B308,'08'!E:E)+SUMIF('09'!$A:$A,$B308,'09'!E:E)+SUMIF('10'!$A:$A,$B308,'10'!E:E)+SUMIF('12'!$A:$A,$B308,'12'!E:E)+SUMIF('13'!$A:$A,$B308,'13'!E:E)+SUMIF('15'!$A:$A,$B308,'15'!E:E)+SUMIF('17'!$A:$A,$B308,'17'!E:E)+SUMIF('20'!$A:$A,$B308,'20'!E:E)+SUMIF('30'!$A:$A,$B308,'30'!E:E)+SUMIF('35'!$A:$A,$B308,'35'!E:E)+SUMIF('40'!$A:$A,$B308,'40'!E:E)+SUMIF('45'!$A:$A,$B308,'45'!E:E)</f>
        <v>4911137.5</v>
      </c>
      <c r="H308" s="63">
        <f>SUMIF('05'!$A:$A,$B308,'05'!F:F)+SUMIF('07'!$A:$A,$B308,'07'!F:F)+SUMIF('08'!$A:$A,$B308,'08'!F:F)+SUMIF('09'!$A:$A,$B308,'09'!F:F)+SUMIF('10'!$A:$A,$B308,'10'!F:F)+SUMIF('12'!$A:$A,$B308,'12'!F:F)+SUMIF('13'!$A:$A,$B308,'13'!F:F)+SUMIF('15'!$A:$A,$B308,'15'!F:F)+SUMIF('17'!$A:$A,$B308,'17'!F:F)+SUMIF('20'!$A:$A,$B308,'20'!F:F)+SUMIF('30'!$A:$A,$B308,'30'!F:F)+SUMIF('35'!$A:$A,$B308,'35'!F:F)+SUMIF('40'!$A:$A,$B308,'40'!F:F)+SUMIF('45'!$A:$A,$B308,'45'!F:F)</f>
        <v>29000</v>
      </c>
      <c r="I308" s="63">
        <f>SUMIF('05'!$A:$A,$B308,'05'!G:G)+SUMIF('07'!$A:$A,$B308,'07'!G:G)+SUMIF('08'!$A:$A,$B308,'08'!G:G)+SUMIF('09'!$A:$A,$B308,'09'!G:G)+SUMIF('10'!$A:$A,$B308,'10'!G:G)+SUMIF('12'!$A:$A,$B308,'12'!G:G)+SUMIF('13'!$A:$A,$B308,'13'!G:G)+SUMIF('15'!$A:$A,$B308,'15'!G:G)+SUMIF('17'!$A:$A,$B308,'17'!G:G)+SUMIF('20'!$A:$A,$B308,'20'!G:G)+SUMIF('30'!$A:$A,$B308,'30'!G:G)+SUMIF('35'!$A:$A,$B308,'35'!G:G)+SUMIF('40'!$A:$A,$B308,'40'!G:G)+SUMIF('45'!$A:$A,$B308,'45'!G:G)</f>
        <v>6000</v>
      </c>
      <c r="J308" s="63">
        <f>SUMIF('05'!$A:$A,$B308,'05'!H:H)+SUMIF('07'!$A:$A,$B308,'07'!H:H)+SUMIF('08'!$A:$A,$B308,'08'!H:H)+SUMIF('09'!$A:$A,$B308,'09'!H:H)+SUMIF('10'!$A:$A,$B308,'10'!H:H)+SUMIF('12'!$A:$A,$B308,'12'!H:H)+SUMIF('13'!$A:$A,$B308,'13'!H:H)+SUMIF('15'!$A:$A,$B308,'15'!H:H)+SUMIF('17'!$A:$A,$B308,'17'!H:H)+SUMIF('20'!$A:$A,$B308,'20'!H:H)+SUMIF('30'!$A:$A,$B308,'30'!H:H)+SUMIF('35'!$A:$A,$B308,'35'!H:H)+SUMIF('40'!$A:$A,$B308,'40'!H:H)+SUMIF('45'!$A:$A,$B308,'45'!H:H)</f>
        <v>0</v>
      </c>
      <c r="K308" s="63">
        <f>SUMIF('05'!$A:$A,$B308,'05'!I:I)+SUMIF('07'!$A:$A,$B308,'07'!I:I)+SUMIF('08'!$A:$A,$B308,'08'!I:I)+SUMIF('09'!$A:$A,$B308,'09'!I:I)+SUMIF('10'!$A:$A,$B308,'10'!I:I)+SUMIF('12'!$A:$A,$B308,'12'!I:I)+SUMIF('13'!$A:$A,$B308,'13'!I:I)+SUMIF('15'!$A:$A,$B308,'15'!I:I)+SUMIF('17'!$A:$A,$B308,'17'!I:I)+SUMIF('20'!$A:$A,$B308,'20'!I:I)+SUMIF('30'!$A:$A,$B308,'30'!I:I)+SUMIF('35'!$A:$A,$B308,'35'!I:I)+SUMIF('40'!$A:$A,$B308,'40'!I:I)+SUMIF('45'!$A:$A,$B308,'45'!I:I)</f>
        <v>0</v>
      </c>
      <c r="L308" s="63">
        <f>SUMIF('05'!$A:$A,$B308,'05'!J:J)+SUMIF('07'!$A:$A,$B308,'07'!J:J)+SUMIF('08'!$A:$A,$B308,'08'!J:J)+SUMIF('09'!$A:$A,$B308,'09'!J:J)+SUMIF('10'!$A:$A,$B308,'10'!J:J)+SUMIF('12'!$A:$A,$B308,'12'!J:J)+SUMIF('13'!$A:$A,$B308,'13'!J:J)+SUMIF('15'!$A:$A,$B308,'15'!J:J)+SUMIF('17'!$A:$A,$B308,'17'!J:J)+SUMIF('20'!$A:$A,$B308,'20'!J:J)+SUMIF('30'!$A:$A,$B308,'30'!J:J)+SUMIF('35'!$A:$A,$B308,'35'!J:J)+SUMIF('40'!$A:$A,$B308,'40'!J:J)+SUMIF('45'!$A:$A,$B308,'45'!J:J)</f>
        <v>0</v>
      </c>
    </row>
    <row r="309" spans="1:12" x14ac:dyDescent="0.2">
      <c r="A309" s="74"/>
      <c r="B309" s="37">
        <v>265</v>
      </c>
      <c r="C309" s="37"/>
      <c r="D309" s="51" t="s">
        <v>204</v>
      </c>
      <c r="E309" s="51"/>
      <c r="F309" s="51"/>
      <c r="G309" s="63">
        <f>SUMIF('05'!$A:$A,$B309,'05'!E:E)+SUMIF('07'!$A:$A,$B309,'07'!E:E)+SUMIF('08'!$A:$A,$B309,'08'!E:E)+SUMIF('09'!$A:$A,$B309,'09'!E:E)+SUMIF('10'!$A:$A,$B309,'10'!E:E)+SUMIF('12'!$A:$A,$B309,'12'!E:E)+SUMIF('13'!$A:$A,$B309,'13'!E:E)+SUMIF('15'!$A:$A,$B309,'15'!E:E)+SUMIF('17'!$A:$A,$B309,'17'!E:E)+SUMIF('20'!$A:$A,$B309,'20'!E:E)+SUMIF('30'!$A:$A,$B309,'30'!E:E)+SUMIF('35'!$A:$A,$B309,'35'!E:E)+SUMIF('40'!$A:$A,$B309,'40'!E:E)+SUMIF('45'!$A:$A,$B309,'45'!E:E)</f>
        <v>3329355.8</v>
      </c>
      <c r="H309" s="63">
        <f>SUMIF('05'!$A:$A,$B309,'05'!F:F)+SUMIF('07'!$A:$A,$B309,'07'!F:F)+SUMIF('08'!$A:$A,$B309,'08'!F:F)+SUMIF('09'!$A:$A,$B309,'09'!F:F)+SUMIF('10'!$A:$A,$B309,'10'!F:F)+SUMIF('12'!$A:$A,$B309,'12'!F:F)+SUMIF('13'!$A:$A,$B309,'13'!F:F)+SUMIF('15'!$A:$A,$B309,'15'!F:F)+SUMIF('17'!$A:$A,$B309,'17'!F:F)+SUMIF('20'!$A:$A,$B309,'20'!F:F)+SUMIF('30'!$A:$A,$B309,'30'!F:F)+SUMIF('35'!$A:$A,$B309,'35'!F:F)+SUMIF('40'!$A:$A,$B309,'40'!F:F)+SUMIF('45'!$A:$A,$B309,'45'!F:F)</f>
        <v>2550000</v>
      </c>
      <c r="I309" s="63">
        <f>SUMIF('05'!$A:$A,$B309,'05'!G:G)+SUMIF('07'!$A:$A,$B309,'07'!G:G)+SUMIF('08'!$A:$A,$B309,'08'!G:G)+SUMIF('09'!$A:$A,$B309,'09'!G:G)+SUMIF('10'!$A:$A,$B309,'10'!G:G)+SUMIF('12'!$A:$A,$B309,'12'!G:G)+SUMIF('13'!$A:$A,$B309,'13'!G:G)+SUMIF('15'!$A:$A,$B309,'15'!G:G)+SUMIF('17'!$A:$A,$B309,'17'!G:G)+SUMIF('20'!$A:$A,$B309,'20'!G:G)+SUMIF('30'!$A:$A,$B309,'30'!G:G)+SUMIF('35'!$A:$A,$B309,'35'!G:G)+SUMIF('40'!$A:$A,$B309,'40'!G:G)+SUMIF('45'!$A:$A,$B309,'45'!G:G)</f>
        <v>3146400</v>
      </c>
      <c r="J309" s="63">
        <f>SUMIF('05'!$A:$A,$B309,'05'!H:H)+SUMIF('07'!$A:$A,$B309,'07'!H:H)+SUMIF('08'!$A:$A,$B309,'08'!H:H)+SUMIF('09'!$A:$A,$B309,'09'!H:H)+SUMIF('10'!$A:$A,$B309,'10'!H:H)+SUMIF('12'!$A:$A,$B309,'12'!H:H)+SUMIF('13'!$A:$A,$B309,'13'!H:H)+SUMIF('15'!$A:$A,$B309,'15'!H:H)+SUMIF('17'!$A:$A,$B309,'17'!H:H)+SUMIF('20'!$A:$A,$B309,'20'!H:H)+SUMIF('30'!$A:$A,$B309,'30'!H:H)+SUMIF('35'!$A:$A,$B309,'35'!H:H)+SUMIF('40'!$A:$A,$B309,'40'!H:H)+SUMIF('45'!$A:$A,$B309,'45'!H:H)</f>
        <v>3811300</v>
      </c>
      <c r="K309" s="63">
        <f>SUMIF('05'!$A:$A,$B309,'05'!I:I)+SUMIF('07'!$A:$A,$B309,'07'!I:I)+SUMIF('08'!$A:$A,$B309,'08'!I:I)+SUMIF('09'!$A:$A,$B309,'09'!I:I)+SUMIF('10'!$A:$A,$B309,'10'!I:I)+SUMIF('12'!$A:$A,$B309,'12'!I:I)+SUMIF('13'!$A:$A,$B309,'13'!I:I)+SUMIF('15'!$A:$A,$B309,'15'!I:I)+SUMIF('17'!$A:$A,$B309,'17'!I:I)+SUMIF('20'!$A:$A,$B309,'20'!I:I)+SUMIF('30'!$A:$A,$B309,'30'!I:I)+SUMIF('35'!$A:$A,$B309,'35'!I:I)+SUMIF('40'!$A:$A,$B309,'40'!I:I)+SUMIF('45'!$A:$A,$B309,'45'!I:I)</f>
        <v>3811300</v>
      </c>
      <c r="L309" s="63">
        <f>SUMIF('05'!$A:$A,$B309,'05'!J:J)+SUMIF('07'!$A:$A,$B309,'07'!J:J)+SUMIF('08'!$A:$A,$B309,'08'!J:J)+SUMIF('09'!$A:$A,$B309,'09'!J:J)+SUMIF('10'!$A:$A,$B309,'10'!J:J)+SUMIF('12'!$A:$A,$B309,'12'!J:J)+SUMIF('13'!$A:$A,$B309,'13'!J:J)+SUMIF('15'!$A:$A,$B309,'15'!J:J)+SUMIF('17'!$A:$A,$B309,'17'!J:J)+SUMIF('20'!$A:$A,$B309,'20'!J:J)+SUMIF('30'!$A:$A,$B309,'30'!J:J)+SUMIF('35'!$A:$A,$B309,'35'!J:J)+SUMIF('40'!$A:$A,$B309,'40'!J:J)+SUMIF('45'!$A:$A,$B309,'45'!J:J)</f>
        <v>3811300</v>
      </c>
    </row>
    <row r="310" spans="1:12" x14ac:dyDescent="0.2">
      <c r="A310" s="74"/>
      <c r="B310" s="37">
        <v>266</v>
      </c>
      <c r="C310" s="37"/>
      <c r="D310" s="51" t="s">
        <v>205</v>
      </c>
      <c r="E310" s="51"/>
      <c r="F310" s="51"/>
      <c r="G310" s="63">
        <f>SUMIF('05'!$A:$A,$B310,'05'!E:E)+SUMIF('07'!$A:$A,$B310,'07'!E:E)+SUMIF('08'!$A:$A,$B310,'08'!E:E)+SUMIF('09'!$A:$A,$B310,'09'!E:E)+SUMIF('10'!$A:$A,$B310,'10'!E:E)+SUMIF('12'!$A:$A,$B310,'12'!E:E)+SUMIF('13'!$A:$A,$B310,'13'!E:E)+SUMIF('15'!$A:$A,$B310,'15'!E:E)+SUMIF('17'!$A:$A,$B310,'17'!E:E)+SUMIF('20'!$A:$A,$B310,'20'!E:E)+SUMIF('30'!$A:$A,$B310,'30'!E:E)+SUMIF('35'!$A:$A,$B310,'35'!E:E)+SUMIF('40'!$A:$A,$B310,'40'!E:E)+SUMIF('45'!$A:$A,$B310,'45'!E:E)</f>
        <v>169563.13</v>
      </c>
      <c r="H310" s="63">
        <f>SUMIF('05'!$A:$A,$B310,'05'!F:F)+SUMIF('07'!$A:$A,$B310,'07'!F:F)+SUMIF('08'!$A:$A,$B310,'08'!F:F)+SUMIF('09'!$A:$A,$B310,'09'!F:F)+SUMIF('10'!$A:$A,$B310,'10'!F:F)+SUMIF('12'!$A:$A,$B310,'12'!F:F)+SUMIF('13'!$A:$A,$B310,'13'!F:F)+SUMIF('15'!$A:$A,$B310,'15'!F:F)+SUMIF('17'!$A:$A,$B310,'17'!F:F)+SUMIF('20'!$A:$A,$B310,'20'!F:F)+SUMIF('30'!$A:$A,$B310,'30'!F:F)+SUMIF('35'!$A:$A,$B310,'35'!F:F)+SUMIF('40'!$A:$A,$B310,'40'!F:F)+SUMIF('45'!$A:$A,$B310,'45'!F:F)</f>
        <v>159100</v>
      </c>
      <c r="I310" s="63">
        <f>SUMIF('05'!$A:$A,$B310,'05'!G:G)+SUMIF('07'!$A:$A,$B310,'07'!G:G)+SUMIF('08'!$A:$A,$B310,'08'!G:G)+SUMIF('09'!$A:$A,$B310,'09'!G:G)+SUMIF('10'!$A:$A,$B310,'10'!G:G)+SUMIF('12'!$A:$A,$B310,'12'!G:G)+SUMIF('13'!$A:$A,$B310,'13'!G:G)+SUMIF('15'!$A:$A,$B310,'15'!G:G)+SUMIF('17'!$A:$A,$B310,'17'!G:G)+SUMIF('20'!$A:$A,$B310,'20'!G:G)+SUMIF('30'!$A:$A,$B310,'30'!G:G)+SUMIF('35'!$A:$A,$B310,'35'!G:G)+SUMIF('40'!$A:$A,$B310,'40'!G:G)+SUMIF('45'!$A:$A,$B310,'45'!G:G)</f>
        <v>159100</v>
      </c>
      <c r="J310" s="63">
        <f>SUMIF('05'!$A:$A,$B310,'05'!H:H)+SUMIF('07'!$A:$A,$B310,'07'!H:H)+SUMIF('08'!$A:$A,$B310,'08'!H:H)+SUMIF('09'!$A:$A,$B310,'09'!H:H)+SUMIF('10'!$A:$A,$B310,'10'!H:H)+SUMIF('12'!$A:$A,$B310,'12'!H:H)+SUMIF('13'!$A:$A,$B310,'13'!H:H)+SUMIF('15'!$A:$A,$B310,'15'!H:H)+SUMIF('17'!$A:$A,$B310,'17'!H:H)+SUMIF('20'!$A:$A,$B310,'20'!H:H)+SUMIF('30'!$A:$A,$B310,'30'!H:H)+SUMIF('35'!$A:$A,$B310,'35'!H:H)+SUMIF('40'!$A:$A,$B310,'40'!H:H)+SUMIF('45'!$A:$A,$B310,'45'!H:H)</f>
        <v>204000</v>
      </c>
      <c r="K310" s="63">
        <f>SUMIF('05'!$A:$A,$B310,'05'!I:I)+SUMIF('07'!$A:$A,$B310,'07'!I:I)+SUMIF('08'!$A:$A,$B310,'08'!I:I)+SUMIF('09'!$A:$A,$B310,'09'!I:I)+SUMIF('10'!$A:$A,$B310,'10'!I:I)+SUMIF('12'!$A:$A,$B310,'12'!I:I)+SUMIF('13'!$A:$A,$B310,'13'!I:I)+SUMIF('15'!$A:$A,$B310,'15'!I:I)+SUMIF('17'!$A:$A,$B310,'17'!I:I)+SUMIF('20'!$A:$A,$B310,'20'!I:I)+SUMIF('30'!$A:$A,$B310,'30'!I:I)+SUMIF('35'!$A:$A,$B310,'35'!I:I)+SUMIF('40'!$A:$A,$B310,'40'!I:I)+SUMIF('45'!$A:$A,$B310,'45'!I:I)</f>
        <v>204000</v>
      </c>
      <c r="L310" s="63">
        <f>SUMIF('05'!$A:$A,$B310,'05'!J:J)+SUMIF('07'!$A:$A,$B310,'07'!J:J)+SUMIF('08'!$A:$A,$B310,'08'!J:J)+SUMIF('09'!$A:$A,$B310,'09'!J:J)+SUMIF('10'!$A:$A,$B310,'10'!J:J)+SUMIF('12'!$A:$A,$B310,'12'!J:J)+SUMIF('13'!$A:$A,$B310,'13'!J:J)+SUMIF('15'!$A:$A,$B310,'15'!J:J)+SUMIF('17'!$A:$A,$B310,'17'!J:J)+SUMIF('20'!$A:$A,$B310,'20'!J:J)+SUMIF('30'!$A:$A,$B310,'30'!J:J)+SUMIF('35'!$A:$A,$B310,'35'!J:J)+SUMIF('40'!$A:$A,$B310,'40'!J:J)+SUMIF('45'!$A:$A,$B310,'45'!J:J)</f>
        <v>204000</v>
      </c>
    </row>
    <row r="311" spans="1:12" x14ac:dyDescent="0.2">
      <c r="A311" s="74"/>
      <c r="B311" s="37">
        <v>270</v>
      </c>
      <c r="C311" s="37"/>
      <c r="D311" s="51" t="s">
        <v>206</v>
      </c>
      <c r="E311" s="51"/>
      <c r="F311" s="51"/>
      <c r="G311" s="63">
        <f>SUMIF('05'!$A:$A,$B311,'05'!E:E)+SUMIF('07'!$A:$A,$B311,'07'!E:E)+SUMIF('08'!$A:$A,$B311,'08'!E:E)+SUMIF('09'!$A:$A,$B311,'09'!E:E)+SUMIF('10'!$A:$A,$B311,'10'!E:E)+SUMIF('12'!$A:$A,$B311,'12'!E:E)+SUMIF('13'!$A:$A,$B311,'13'!E:E)+SUMIF('15'!$A:$A,$B311,'15'!E:E)+SUMIF('17'!$A:$A,$B311,'17'!E:E)+SUMIF('20'!$A:$A,$B311,'20'!E:E)+SUMIF('30'!$A:$A,$B311,'30'!E:E)+SUMIF('35'!$A:$A,$B311,'35'!E:E)+SUMIF('40'!$A:$A,$B311,'40'!E:E)+SUMIF('45'!$A:$A,$B311,'45'!E:E)</f>
        <v>1368314.28</v>
      </c>
      <c r="H311" s="63">
        <f>SUMIF('05'!$A:$A,$B311,'05'!F:F)+SUMIF('07'!$A:$A,$B311,'07'!F:F)+SUMIF('08'!$A:$A,$B311,'08'!F:F)+SUMIF('09'!$A:$A,$B311,'09'!F:F)+SUMIF('10'!$A:$A,$B311,'10'!F:F)+SUMIF('12'!$A:$A,$B311,'12'!F:F)+SUMIF('13'!$A:$A,$B311,'13'!F:F)+SUMIF('15'!$A:$A,$B311,'15'!F:F)+SUMIF('17'!$A:$A,$B311,'17'!F:F)+SUMIF('20'!$A:$A,$B311,'20'!F:F)+SUMIF('30'!$A:$A,$B311,'30'!F:F)+SUMIF('35'!$A:$A,$B311,'35'!F:F)+SUMIF('40'!$A:$A,$B311,'40'!F:F)+SUMIF('45'!$A:$A,$B311,'45'!F:F)</f>
        <v>636500</v>
      </c>
      <c r="I311" s="63">
        <f>SUMIF('05'!$A:$A,$B311,'05'!G:G)+SUMIF('07'!$A:$A,$B311,'07'!G:G)+SUMIF('08'!$A:$A,$B311,'08'!G:G)+SUMIF('09'!$A:$A,$B311,'09'!G:G)+SUMIF('10'!$A:$A,$B311,'10'!G:G)+SUMIF('12'!$A:$A,$B311,'12'!G:G)+SUMIF('13'!$A:$A,$B311,'13'!G:G)+SUMIF('15'!$A:$A,$B311,'15'!G:G)+SUMIF('17'!$A:$A,$B311,'17'!G:G)+SUMIF('20'!$A:$A,$B311,'20'!G:G)+SUMIF('30'!$A:$A,$B311,'30'!G:G)+SUMIF('35'!$A:$A,$B311,'35'!G:G)+SUMIF('40'!$A:$A,$B311,'40'!G:G)+SUMIF('45'!$A:$A,$B311,'45'!G:G)</f>
        <v>1505500</v>
      </c>
      <c r="J311" s="63">
        <f>SUMIF('05'!$A:$A,$B311,'05'!H:H)+SUMIF('07'!$A:$A,$B311,'07'!H:H)+SUMIF('08'!$A:$A,$B311,'08'!H:H)+SUMIF('09'!$A:$A,$B311,'09'!H:H)+SUMIF('10'!$A:$A,$B311,'10'!H:H)+SUMIF('12'!$A:$A,$B311,'12'!H:H)+SUMIF('13'!$A:$A,$B311,'13'!H:H)+SUMIF('15'!$A:$A,$B311,'15'!H:H)+SUMIF('17'!$A:$A,$B311,'17'!H:H)+SUMIF('20'!$A:$A,$B311,'20'!H:H)+SUMIF('30'!$A:$A,$B311,'30'!H:H)+SUMIF('35'!$A:$A,$B311,'35'!H:H)+SUMIF('40'!$A:$A,$B311,'40'!H:H)+SUMIF('45'!$A:$A,$B311,'45'!H:H)</f>
        <v>1505500</v>
      </c>
      <c r="K311" s="63">
        <f>SUMIF('05'!$A:$A,$B311,'05'!I:I)+SUMIF('07'!$A:$A,$B311,'07'!I:I)+SUMIF('08'!$A:$A,$B311,'08'!I:I)+SUMIF('09'!$A:$A,$B311,'09'!I:I)+SUMIF('10'!$A:$A,$B311,'10'!I:I)+SUMIF('12'!$A:$A,$B311,'12'!I:I)+SUMIF('13'!$A:$A,$B311,'13'!I:I)+SUMIF('15'!$A:$A,$B311,'15'!I:I)+SUMIF('17'!$A:$A,$B311,'17'!I:I)+SUMIF('20'!$A:$A,$B311,'20'!I:I)+SUMIF('30'!$A:$A,$B311,'30'!I:I)+SUMIF('35'!$A:$A,$B311,'35'!I:I)+SUMIF('40'!$A:$A,$B311,'40'!I:I)+SUMIF('45'!$A:$A,$B311,'45'!I:I)</f>
        <v>1505500</v>
      </c>
      <c r="L311" s="63">
        <f>SUMIF('05'!$A:$A,$B311,'05'!J:J)+SUMIF('07'!$A:$A,$B311,'07'!J:J)+SUMIF('08'!$A:$A,$B311,'08'!J:J)+SUMIF('09'!$A:$A,$B311,'09'!J:J)+SUMIF('10'!$A:$A,$B311,'10'!J:J)+SUMIF('12'!$A:$A,$B311,'12'!J:J)+SUMIF('13'!$A:$A,$B311,'13'!J:J)+SUMIF('15'!$A:$A,$B311,'15'!J:J)+SUMIF('17'!$A:$A,$B311,'17'!J:J)+SUMIF('20'!$A:$A,$B311,'20'!J:J)+SUMIF('30'!$A:$A,$B311,'30'!J:J)+SUMIF('35'!$A:$A,$B311,'35'!J:J)+SUMIF('40'!$A:$A,$B311,'40'!J:J)+SUMIF('45'!$A:$A,$B311,'45'!J:J)</f>
        <v>1505500</v>
      </c>
    </row>
    <row r="312" spans="1:12" x14ac:dyDescent="0.2">
      <c r="A312" s="74"/>
      <c r="B312" s="37">
        <v>272</v>
      </c>
      <c r="C312" s="37"/>
      <c r="D312" s="51" t="s">
        <v>207</v>
      </c>
      <c r="E312" s="51"/>
      <c r="F312" s="51"/>
      <c r="G312" s="63">
        <f>SUMIF('05'!$A:$A,$B312,'05'!E:E)+SUMIF('07'!$A:$A,$B312,'07'!E:E)+SUMIF('08'!$A:$A,$B312,'08'!E:E)+SUMIF('09'!$A:$A,$B312,'09'!E:E)+SUMIF('10'!$A:$A,$B312,'10'!E:E)+SUMIF('12'!$A:$A,$B312,'12'!E:E)+SUMIF('13'!$A:$A,$B312,'13'!E:E)+SUMIF('15'!$A:$A,$B312,'15'!E:E)+SUMIF('17'!$A:$A,$B312,'17'!E:E)+SUMIF('20'!$A:$A,$B312,'20'!E:E)+SUMIF('30'!$A:$A,$B312,'30'!E:E)+SUMIF('35'!$A:$A,$B312,'35'!E:E)+SUMIF('40'!$A:$A,$B312,'40'!E:E)+SUMIF('45'!$A:$A,$B312,'45'!E:E)</f>
        <v>375390.85000000003</v>
      </c>
      <c r="H312" s="63">
        <f>SUMIF('05'!$A:$A,$B312,'05'!F:F)+SUMIF('07'!$A:$A,$B312,'07'!F:F)+SUMIF('08'!$A:$A,$B312,'08'!F:F)+SUMIF('09'!$A:$A,$B312,'09'!F:F)+SUMIF('10'!$A:$A,$B312,'10'!F:F)+SUMIF('12'!$A:$A,$B312,'12'!F:F)+SUMIF('13'!$A:$A,$B312,'13'!F:F)+SUMIF('15'!$A:$A,$B312,'15'!F:F)+SUMIF('17'!$A:$A,$B312,'17'!F:F)+SUMIF('20'!$A:$A,$B312,'20'!F:F)+SUMIF('30'!$A:$A,$B312,'30'!F:F)+SUMIF('35'!$A:$A,$B312,'35'!F:F)+SUMIF('40'!$A:$A,$B312,'40'!F:F)+SUMIF('45'!$A:$A,$B312,'45'!F:F)</f>
        <v>256100</v>
      </c>
      <c r="I312" s="63">
        <f>SUMIF('05'!$A:$A,$B312,'05'!G:G)+SUMIF('07'!$A:$A,$B312,'07'!G:G)+SUMIF('08'!$A:$A,$B312,'08'!G:G)+SUMIF('09'!$A:$A,$B312,'09'!G:G)+SUMIF('10'!$A:$A,$B312,'10'!G:G)+SUMIF('12'!$A:$A,$B312,'12'!G:G)+SUMIF('13'!$A:$A,$B312,'13'!G:G)+SUMIF('15'!$A:$A,$B312,'15'!G:G)+SUMIF('17'!$A:$A,$B312,'17'!G:G)+SUMIF('20'!$A:$A,$B312,'20'!G:G)+SUMIF('30'!$A:$A,$B312,'30'!G:G)+SUMIF('35'!$A:$A,$B312,'35'!G:G)+SUMIF('40'!$A:$A,$B312,'40'!G:G)+SUMIF('45'!$A:$A,$B312,'45'!G:G)</f>
        <v>256100</v>
      </c>
      <c r="J312" s="63">
        <f>SUMIF('05'!$A:$A,$B312,'05'!H:H)+SUMIF('07'!$A:$A,$B312,'07'!H:H)+SUMIF('08'!$A:$A,$B312,'08'!H:H)+SUMIF('09'!$A:$A,$B312,'09'!H:H)+SUMIF('10'!$A:$A,$B312,'10'!H:H)+SUMIF('12'!$A:$A,$B312,'12'!H:H)+SUMIF('13'!$A:$A,$B312,'13'!H:H)+SUMIF('15'!$A:$A,$B312,'15'!H:H)+SUMIF('17'!$A:$A,$B312,'17'!H:H)+SUMIF('20'!$A:$A,$B312,'20'!H:H)+SUMIF('30'!$A:$A,$B312,'30'!H:H)+SUMIF('35'!$A:$A,$B312,'35'!H:H)+SUMIF('40'!$A:$A,$B312,'40'!H:H)+SUMIF('45'!$A:$A,$B312,'45'!H:H)</f>
        <v>260000</v>
      </c>
      <c r="K312" s="63">
        <f>SUMIF('05'!$A:$A,$B312,'05'!I:I)+SUMIF('07'!$A:$A,$B312,'07'!I:I)+SUMIF('08'!$A:$A,$B312,'08'!I:I)+SUMIF('09'!$A:$A,$B312,'09'!I:I)+SUMIF('10'!$A:$A,$B312,'10'!I:I)+SUMIF('12'!$A:$A,$B312,'12'!I:I)+SUMIF('13'!$A:$A,$B312,'13'!I:I)+SUMIF('15'!$A:$A,$B312,'15'!I:I)+SUMIF('17'!$A:$A,$B312,'17'!I:I)+SUMIF('20'!$A:$A,$B312,'20'!I:I)+SUMIF('30'!$A:$A,$B312,'30'!I:I)+SUMIF('35'!$A:$A,$B312,'35'!I:I)+SUMIF('40'!$A:$A,$B312,'40'!I:I)+SUMIF('45'!$A:$A,$B312,'45'!I:I)</f>
        <v>260000</v>
      </c>
      <c r="L312" s="63">
        <f>SUMIF('05'!$A:$A,$B312,'05'!J:J)+SUMIF('07'!$A:$A,$B312,'07'!J:J)+SUMIF('08'!$A:$A,$B312,'08'!J:J)+SUMIF('09'!$A:$A,$B312,'09'!J:J)+SUMIF('10'!$A:$A,$B312,'10'!J:J)+SUMIF('12'!$A:$A,$B312,'12'!J:J)+SUMIF('13'!$A:$A,$B312,'13'!J:J)+SUMIF('15'!$A:$A,$B312,'15'!J:J)+SUMIF('17'!$A:$A,$B312,'17'!J:J)+SUMIF('20'!$A:$A,$B312,'20'!J:J)+SUMIF('30'!$A:$A,$B312,'30'!J:J)+SUMIF('35'!$A:$A,$B312,'35'!J:J)+SUMIF('40'!$A:$A,$B312,'40'!J:J)+SUMIF('45'!$A:$A,$B312,'45'!J:J)</f>
        <v>260000</v>
      </c>
    </row>
    <row r="313" spans="1:12" x14ac:dyDescent="0.2">
      <c r="A313" s="74"/>
      <c r="B313" s="37">
        <v>273</v>
      </c>
      <c r="C313" s="37"/>
      <c r="D313" s="51" t="s">
        <v>208</v>
      </c>
      <c r="E313" s="51"/>
      <c r="F313" s="51"/>
      <c r="G313" s="63">
        <f>SUMIF('05'!$A:$A,$B313,'05'!E:E)+SUMIF('07'!$A:$A,$B313,'07'!E:E)+SUMIF('08'!$A:$A,$B313,'08'!E:E)+SUMIF('09'!$A:$A,$B313,'09'!E:E)+SUMIF('10'!$A:$A,$B313,'10'!E:E)+SUMIF('12'!$A:$A,$B313,'12'!E:E)+SUMIF('13'!$A:$A,$B313,'13'!E:E)+SUMIF('15'!$A:$A,$B313,'15'!E:E)+SUMIF('17'!$A:$A,$B313,'17'!E:E)+SUMIF('20'!$A:$A,$B313,'20'!E:E)+SUMIF('30'!$A:$A,$B313,'30'!E:E)+SUMIF('35'!$A:$A,$B313,'35'!E:E)+SUMIF('40'!$A:$A,$B313,'40'!E:E)+SUMIF('45'!$A:$A,$B313,'45'!E:E)</f>
        <v>507269.67999999993</v>
      </c>
      <c r="H313" s="63">
        <f>SUMIF('05'!$A:$A,$B313,'05'!F:F)+SUMIF('07'!$A:$A,$B313,'07'!F:F)+SUMIF('08'!$A:$A,$B313,'08'!F:F)+SUMIF('09'!$A:$A,$B313,'09'!F:F)+SUMIF('10'!$A:$A,$B313,'10'!F:F)+SUMIF('12'!$A:$A,$B313,'12'!F:F)+SUMIF('13'!$A:$A,$B313,'13'!F:F)+SUMIF('15'!$A:$A,$B313,'15'!F:F)+SUMIF('17'!$A:$A,$B313,'17'!F:F)+SUMIF('20'!$A:$A,$B313,'20'!F:F)+SUMIF('30'!$A:$A,$B313,'30'!F:F)+SUMIF('35'!$A:$A,$B313,'35'!F:F)+SUMIF('40'!$A:$A,$B313,'40'!F:F)+SUMIF('45'!$A:$A,$B313,'45'!F:F)</f>
        <v>490000</v>
      </c>
      <c r="I313" s="63">
        <f>SUMIF('05'!$A:$A,$B313,'05'!G:G)+SUMIF('07'!$A:$A,$B313,'07'!G:G)+SUMIF('08'!$A:$A,$B313,'08'!G:G)+SUMIF('09'!$A:$A,$B313,'09'!G:G)+SUMIF('10'!$A:$A,$B313,'10'!G:G)+SUMIF('12'!$A:$A,$B313,'12'!G:G)+SUMIF('13'!$A:$A,$B313,'13'!G:G)+SUMIF('15'!$A:$A,$B313,'15'!G:G)+SUMIF('17'!$A:$A,$B313,'17'!G:G)+SUMIF('20'!$A:$A,$B313,'20'!G:G)+SUMIF('30'!$A:$A,$B313,'30'!G:G)+SUMIF('35'!$A:$A,$B313,'35'!G:G)+SUMIF('40'!$A:$A,$B313,'40'!G:G)+SUMIF('45'!$A:$A,$B313,'45'!G:G)</f>
        <v>490000</v>
      </c>
      <c r="J313" s="63">
        <f>SUMIF('05'!$A:$A,$B313,'05'!H:H)+SUMIF('07'!$A:$A,$B313,'07'!H:H)+SUMIF('08'!$A:$A,$B313,'08'!H:H)+SUMIF('09'!$A:$A,$B313,'09'!H:H)+SUMIF('10'!$A:$A,$B313,'10'!H:H)+SUMIF('12'!$A:$A,$B313,'12'!H:H)+SUMIF('13'!$A:$A,$B313,'13'!H:H)+SUMIF('15'!$A:$A,$B313,'15'!H:H)+SUMIF('17'!$A:$A,$B313,'17'!H:H)+SUMIF('20'!$A:$A,$B313,'20'!H:H)+SUMIF('30'!$A:$A,$B313,'30'!H:H)+SUMIF('35'!$A:$A,$B313,'35'!H:H)+SUMIF('40'!$A:$A,$B313,'40'!H:H)+SUMIF('45'!$A:$A,$B313,'45'!H:H)</f>
        <v>521000</v>
      </c>
      <c r="K313" s="63">
        <f>SUMIF('05'!$A:$A,$B313,'05'!I:I)+SUMIF('07'!$A:$A,$B313,'07'!I:I)+SUMIF('08'!$A:$A,$B313,'08'!I:I)+SUMIF('09'!$A:$A,$B313,'09'!I:I)+SUMIF('10'!$A:$A,$B313,'10'!I:I)+SUMIF('12'!$A:$A,$B313,'12'!I:I)+SUMIF('13'!$A:$A,$B313,'13'!I:I)+SUMIF('15'!$A:$A,$B313,'15'!I:I)+SUMIF('17'!$A:$A,$B313,'17'!I:I)+SUMIF('20'!$A:$A,$B313,'20'!I:I)+SUMIF('30'!$A:$A,$B313,'30'!I:I)+SUMIF('35'!$A:$A,$B313,'35'!I:I)+SUMIF('40'!$A:$A,$B313,'40'!I:I)+SUMIF('45'!$A:$A,$B313,'45'!I:I)</f>
        <v>521000</v>
      </c>
      <c r="L313" s="63">
        <f>SUMIF('05'!$A:$A,$B313,'05'!J:J)+SUMIF('07'!$A:$A,$B313,'07'!J:J)+SUMIF('08'!$A:$A,$B313,'08'!J:J)+SUMIF('09'!$A:$A,$B313,'09'!J:J)+SUMIF('10'!$A:$A,$B313,'10'!J:J)+SUMIF('12'!$A:$A,$B313,'12'!J:J)+SUMIF('13'!$A:$A,$B313,'13'!J:J)+SUMIF('15'!$A:$A,$B313,'15'!J:J)+SUMIF('17'!$A:$A,$B313,'17'!J:J)+SUMIF('20'!$A:$A,$B313,'20'!J:J)+SUMIF('30'!$A:$A,$B313,'30'!J:J)+SUMIF('35'!$A:$A,$B313,'35'!J:J)+SUMIF('40'!$A:$A,$B313,'40'!J:J)+SUMIF('45'!$A:$A,$B313,'45'!J:J)</f>
        <v>521000</v>
      </c>
    </row>
    <row r="314" spans="1:12" x14ac:dyDescent="0.2">
      <c r="A314" s="74"/>
      <c r="B314" s="37">
        <v>274</v>
      </c>
      <c r="C314" s="37"/>
      <c r="D314" s="51" t="s">
        <v>209</v>
      </c>
      <c r="E314" s="51"/>
      <c r="F314" s="51"/>
      <c r="G314" s="63">
        <f>SUMIF('05'!$A:$A,$B314,'05'!E:E)+SUMIF('07'!$A:$A,$B314,'07'!E:E)+SUMIF('08'!$A:$A,$B314,'08'!E:E)+SUMIF('09'!$A:$A,$B314,'09'!E:E)+SUMIF('10'!$A:$A,$B314,'10'!E:E)+SUMIF('12'!$A:$A,$B314,'12'!E:E)+SUMIF('13'!$A:$A,$B314,'13'!E:E)+SUMIF('15'!$A:$A,$B314,'15'!E:E)+SUMIF('17'!$A:$A,$B314,'17'!E:E)+SUMIF('20'!$A:$A,$B314,'20'!E:E)+SUMIF('30'!$A:$A,$B314,'30'!E:E)+SUMIF('35'!$A:$A,$B314,'35'!E:E)+SUMIF('40'!$A:$A,$B314,'40'!E:E)+SUMIF('45'!$A:$A,$B314,'45'!E:E)</f>
        <v>146750.76</v>
      </c>
      <c r="H314" s="63">
        <f>SUMIF('05'!$A:$A,$B314,'05'!F:F)+SUMIF('07'!$A:$A,$B314,'07'!F:F)+SUMIF('08'!$A:$A,$B314,'08'!F:F)+SUMIF('09'!$A:$A,$B314,'09'!F:F)+SUMIF('10'!$A:$A,$B314,'10'!F:F)+SUMIF('12'!$A:$A,$B314,'12'!F:F)+SUMIF('13'!$A:$A,$B314,'13'!F:F)+SUMIF('15'!$A:$A,$B314,'15'!F:F)+SUMIF('17'!$A:$A,$B314,'17'!F:F)+SUMIF('20'!$A:$A,$B314,'20'!F:F)+SUMIF('30'!$A:$A,$B314,'30'!F:F)+SUMIF('35'!$A:$A,$B314,'35'!F:F)+SUMIF('40'!$A:$A,$B314,'40'!F:F)+SUMIF('45'!$A:$A,$B314,'45'!F:F)</f>
        <v>2575000</v>
      </c>
      <c r="I314" s="63">
        <f>SUMIF('05'!$A:$A,$B314,'05'!G:G)+SUMIF('07'!$A:$A,$B314,'07'!G:G)+SUMIF('08'!$A:$A,$B314,'08'!G:G)+SUMIF('09'!$A:$A,$B314,'09'!G:G)+SUMIF('10'!$A:$A,$B314,'10'!G:G)+SUMIF('12'!$A:$A,$B314,'12'!G:G)+SUMIF('13'!$A:$A,$B314,'13'!G:G)+SUMIF('15'!$A:$A,$B314,'15'!G:G)+SUMIF('17'!$A:$A,$B314,'17'!G:G)+SUMIF('20'!$A:$A,$B314,'20'!G:G)+SUMIF('30'!$A:$A,$B314,'30'!G:G)+SUMIF('35'!$A:$A,$B314,'35'!G:G)+SUMIF('40'!$A:$A,$B314,'40'!G:G)+SUMIF('45'!$A:$A,$B314,'45'!G:G)</f>
        <v>2575000</v>
      </c>
      <c r="J314" s="63">
        <f>SUMIF('05'!$A:$A,$B314,'05'!H:H)+SUMIF('07'!$A:$A,$B314,'07'!H:H)+SUMIF('08'!$A:$A,$B314,'08'!H:H)+SUMIF('09'!$A:$A,$B314,'09'!H:H)+SUMIF('10'!$A:$A,$B314,'10'!H:H)+SUMIF('12'!$A:$A,$B314,'12'!H:H)+SUMIF('13'!$A:$A,$B314,'13'!H:H)+SUMIF('15'!$A:$A,$B314,'15'!H:H)+SUMIF('17'!$A:$A,$B314,'17'!H:H)+SUMIF('20'!$A:$A,$B314,'20'!H:H)+SUMIF('30'!$A:$A,$B314,'30'!H:H)+SUMIF('35'!$A:$A,$B314,'35'!H:H)+SUMIF('40'!$A:$A,$B314,'40'!H:H)+SUMIF('45'!$A:$A,$B314,'45'!H:H)</f>
        <v>2550000</v>
      </c>
      <c r="K314" s="63">
        <f>SUMIF('05'!$A:$A,$B314,'05'!I:I)+SUMIF('07'!$A:$A,$B314,'07'!I:I)+SUMIF('08'!$A:$A,$B314,'08'!I:I)+SUMIF('09'!$A:$A,$B314,'09'!I:I)+SUMIF('10'!$A:$A,$B314,'10'!I:I)+SUMIF('12'!$A:$A,$B314,'12'!I:I)+SUMIF('13'!$A:$A,$B314,'13'!I:I)+SUMIF('15'!$A:$A,$B314,'15'!I:I)+SUMIF('17'!$A:$A,$B314,'17'!I:I)+SUMIF('20'!$A:$A,$B314,'20'!I:I)+SUMIF('30'!$A:$A,$B314,'30'!I:I)+SUMIF('35'!$A:$A,$B314,'35'!I:I)+SUMIF('40'!$A:$A,$B314,'40'!I:I)+SUMIF('45'!$A:$A,$B314,'45'!I:I)</f>
        <v>2550000</v>
      </c>
      <c r="L314" s="63">
        <f>SUMIF('05'!$A:$A,$B314,'05'!J:J)+SUMIF('07'!$A:$A,$B314,'07'!J:J)+SUMIF('08'!$A:$A,$B314,'08'!J:J)+SUMIF('09'!$A:$A,$B314,'09'!J:J)+SUMIF('10'!$A:$A,$B314,'10'!J:J)+SUMIF('12'!$A:$A,$B314,'12'!J:J)+SUMIF('13'!$A:$A,$B314,'13'!J:J)+SUMIF('15'!$A:$A,$B314,'15'!J:J)+SUMIF('17'!$A:$A,$B314,'17'!J:J)+SUMIF('20'!$A:$A,$B314,'20'!J:J)+SUMIF('30'!$A:$A,$B314,'30'!J:J)+SUMIF('35'!$A:$A,$B314,'35'!J:J)+SUMIF('40'!$A:$A,$B314,'40'!J:J)+SUMIF('45'!$A:$A,$B314,'45'!J:J)</f>
        <v>2550000</v>
      </c>
    </row>
    <row r="315" spans="1:12" x14ac:dyDescent="0.2">
      <c r="A315" s="74"/>
      <c r="B315" s="37">
        <v>275</v>
      </c>
      <c r="C315" s="37"/>
      <c r="D315" s="51" t="s">
        <v>210</v>
      </c>
      <c r="E315" s="51"/>
      <c r="F315" s="51"/>
      <c r="G315" s="63">
        <f>SUMIF('05'!$A:$A,$B315,'05'!E:E)+SUMIF('07'!$A:$A,$B315,'07'!E:E)+SUMIF('08'!$A:$A,$B315,'08'!E:E)+SUMIF('09'!$A:$A,$B315,'09'!E:E)+SUMIF('10'!$A:$A,$B315,'10'!E:E)+SUMIF('12'!$A:$A,$B315,'12'!E:E)+SUMIF('13'!$A:$A,$B315,'13'!E:E)+SUMIF('15'!$A:$A,$B315,'15'!E:E)+SUMIF('17'!$A:$A,$B315,'17'!E:E)+SUMIF('20'!$A:$A,$B315,'20'!E:E)+SUMIF('30'!$A:$A,$B315,'30'!E:E)+SUMIF('35'!$A:$A,$B315,'35'!E:E)+SUMIF('40'!$A:$A,$B315,'40'!E:E)+SUMIF('45'!$A:$A,$B315,'45'!E:E)</f>
        <v>224109.71000000002</v>
      </c>
      <c r="H315" s="63">
        <f>SUMIF('05'!$A:$A,$B315,'05'!F:F)+SUMIF('07'!$A:$A,$B315,'07'!F:F)+SUMIF('08'!$A:$A,$B315,'08'!F:F)+SUMIF('09'!$A:$A,$B315,'09'!F:F)+SUMIF('10'!$A:$A,$B315,'10'!F:F)+SUMIF('12'!$A:$A,$B315,'12'!F:F)+SUMIF('13'!$A:$A,$B315,'13'!F:F)+SUMIF('15'!$A:$A,$B315,'15'!F:F)+SUMIF('17'!$A:$A,$B315,'17'!F:F)+SUMIF('20'!$A:$A,$B315,'20'!F:F)+SUMIF('30'!$A:$A,$B315,'30'!F:F)+SUMIF('35'!$A:$A,$B315,'35'!F:F)+SUMIF('40'!$A:$A,$B315,'40'!F:F)+SUMIF('45'!$A:$A,$B315,'45'!F:F)</f>
        <v>341800</v>
      </c>
      <c r="I315" s="63">
        <f>SUMIF('05'!$A:$A,$B315,'05'!G:G)+SUMIF('07'!$A:$A,$B315,'07'!G:G)+SUMIF('08'!$A:$A,$B315,'08'!G:G)+SUMIF('09'!$A:$A,$B315,'09'!G:G)+SUMIF('10'!$A:$A,$B315,'10'!G:G)+SUMIF('12'!$A:$A,$B315,'12'!G:G)+SUMIF('13'!$A:$A,$B315,'13'!G:G)+SUMIF('15'!$A:$A,$B315,'15'!G:G)+SUMIF('17'!$A:$A,$B315,'17'!G:G)+SUMIF('20'!$A:$A,$B315,'20'!G:G)+SUMIF('30'!$A:$A,$B315,'30'!G:G)+SUMIF('35'!$A:$A,$B315,'35'!G:G)+SUMIF('40'!$A:$A,$B315,'40'!G:G)+SUMIF('45'!$A:$A,$B315,'45'!G:G)</f>
        <v>349800</v>
      </c>
      <c r="J315" s="63">
        <f>SUMIF('05'!$A:$A,$B315,'05'!H:H)+SUMIF('07'!$A:$A,$B315,'07'!H:H)+SUMIF('08'!$A:$A,$B315,'08'!H:H)+SUMIF('09'!$A:$A,$B315,'09'!H:H)+SUMIF('10'!$A:$A,$B315,'10'!H:H)+SUMIF('12'!$A:$A,$B315,'12'!H:H)+SUMIF('13'!$A:$A,$B315,'13'!H:H)+SUMIF('15'!$A:$A,$B315,'15'!H:H)+SUMIF('17'!$A:$A,$B315,'17'!H:H)+SUMIF('20'!$A:$A,$B315,'20'!H:H)+SUMIF('30'!$A:$A,$B315,'30'!H:H)+SUMIF('35'!$A:$A,$B315,'35'!H:H)+SUMIF('40'!$A:$A,$B315,'40'!H:H)+SUMIF('45'!$A:$A,$B315,'45'!H:H)</f>
        <v>522300</v>
      </c>
      <c r="K315" s="63">
        <f>SUMIF('05'!$A:$A,$B315,'05'!I:I)+SUMIF('07'!$A:$A,$B315,'07'!I:I)+SUMIF('08'!$A:$A,$B315,'08'!I:I)+SUMIF('09'!$A:$A,$B315,'09'!I:I)+SUMIF('10'!$A:$A,$B315,'10'!I:I)+SUMIF('12'!$A:$A,$B315,'12'!I:I)+SUMIF('13'!$A:$A,$B315,'13'!I:I)+SUMIF('15'!$A:$A,$B315,'15'!I:I)+SUMIF('17'!$A:$A,$B315,'17'!I:I)+SUMIF('20'!$A:$A,$B315,'20'!I:I)+SUMIF('30'!$A:$A,$B315,'30'!I:I)+SUMIF('35'!$A:$A,$B315,'35'!I:I)+SUMIF('40'!$A:$A,$B315,'40'!I:I)+SUMIF('45'!$A:$A,$B315,'45'!I:I)</f>
        <v>522300</v>
      </c>
      <c r="L315" s="63">
        <f>SUMIF('05'!$A:$A,$B315,'05'!J:J)+SUMIF('07'!$A:$A,$B315,'07'!J:J)+SUMIF('08'!$A:$A,$B315,'08'!J:J)+SUMIF('09'!$A:$A,$B315,'09'!J:J)+SUMIF('10'!$A:$A,$B315,'10'!J:J)+SUMIF('12'!$A:$A,$B315,'12'!J:J)+SUMIF('13'!$A:$A,$B315,'13'!J:J)+SUMIF('15'!$A:$A,$B315,'15'!J:J)+SUMIF('17'!$A:$A,$B315,'17'!J:J)+SUMIF('20'!$A:$A,$B315,'20'!J:J)+SUMIF('30'!$A:$A,$B315,'30'!J:J)+SUMIF('35'!$A:$A,$B315,'35'!J:J)+SUMIF('40'!$A:$A,$B315,'40'!J:J)+SUMIF('45'!$A:$A,$B315,'45'!J:J)</f>
        <v>522300</v>
      </c>
    </row>
    <row r="316" spans="1:12" x14ac:dyDescent="0.2">
      <c r="A316" s="74"/>
      <c r="B316" s="37">
        <v>276</v>
      </c>
      <c r="C316" s="37"/>
      <c r="D316" s="51" t="s">
        <v>211</v>
      </c>
      <c r="E316" s="51"/>
      <c r="F316" s="51"/>
      <c r="G316" s="63">
        <f>SUMIF('05'!$A:$A,$B316,'05'!E:E)+SUMIF('07'!$A:$A,$B316,'07'!E:E)+SUMIF('08'!$A:$A,$B316,'08'!E:E)+SUMIF('09'!$A:$A,$B316,'09'!E:E)+SUMIF('10'!$A:$A,$B316,'10'!E:E)+SUMIF('12'!$A:$A,$B316,'12'!E:E)+SUMIF('13'!$A:$A,$B316,'13'!E:E)+SUMIF('15'!$A:$A,$B316,'15'!E:E)+SUMIF('17'!$A:$A,$B316,'17'!E:E)+SUMIF('20'!$A:$A,$B316,'20'!E:E)+SUMIF('30'!$A:$A,$B316,'30'!E:E)+SUMIF('35'!$A:$A,$B316,'35'!E:E)+SUMIF('40'!$A:$A,$B316,'40'!E:E)+SUMIF('45'!$A:$A,$B316,'45'!E:E)</f>
        <v>9078.02</v>
      </c>
      <c r="H316" s="63">
        <f>SUMIF('05'!$A:$A,$B316,'05'!F:F)+SUMIF('07'!$A:$A,$B316,'07'!F:F)+SUMIF('08'!$A:$A,$B316,'08'!F:F)+SUMIF('09'!$A:$A,$B316,'09'!F:F)+SUMIF('10'!$A:$A,$B316,'10'!F:F)+SUMIF('12'!$A:$A,$B316,'12'!F:F)+SUMIF('13'!$A:$A,$B316,'13'!F:F)+SUMIF('15'!$A:$A,$B316,'15'!F:F)+SUMIF('17'!$A:$A,$B316,'17'!F:F)+SUMIF('20'!$A:$A,$B316,'20'!F:F)+SUMIF('30'!$A:$A,$B316,'30'!F:F)+SUMIF('35'!$A:$A,$B316,'35'!F:F)+SUMIF('40'!$A:$A,$B316,'40'!F:F)+SUMIF('45'!$A:$A,$B316,'45'!F:F)</f>
        <v>10000</v>
      </c>
      <c r="I316" s="63">
        <f>SUMIF('05'!$A:$A,$B316,'05'!G:G)+SUMIF('07'!$A:$A,$B316,'07'!G:G)+SUMIF('08'!$A:$A,$B316,'08'!G:G)+SUMIF('09'!$A:$A,$B316,'09'!G:G)+SUMIF('10'!$A:$A,$B316,'10'!G:G)+SUMIF('12'!$A:$A,$B316,'12'!G:G)+SUMIF('13'!$A:$A,$B316,'13'!G:G)+SUMIF('15'!$A:$A,$B316,'15'!G:G)+SUMIF('17'!$A:$A,$B316,'17'!G:G)+SUMIF('20'!$A:$A,$B316,'20'!G:G)+SUMIF('30'!$A:$A,$B316,'30'!G:G)+SUMIF('35'!$A:$A,$B316,'35'!G:G)+SUMIF('40'!$A:$A,$B316,'40'!G:G)+SUMIF('45'!$A:$A,$B316,'45'!G:G)</f>
        <v>10000</v>
      </c>
      <c r="J316" s="63">
        <f>SUMIF('05'!$A:$A,$B316,'05'!H:H)+SUMIF('07'!$A:$A,$B316,'07'!H:H)+SUMIF('08'!$A:$A,$B316,'08'!H:H)+SUMIF('09'!$A:$A,$B316,'09'!H:H)+SUMIF('10'!$A:$A,$B316,'10'!H:H)+SUMIF('12'!$A:$A,$B316,'12'!H:H)+SUMIF('13'!$A:$A,$B316,'13'!H:H)+SUMIF('15'!$A:$A,$B316,'15'!H:H)+SUMIF('17'!$A:$A,$B316,'17'!H:H)+SUMIF('20'!$A:$A,$B316,'20'!H:H)+SUMIF('30'!$A:$A,$B316,'30'!H:H)+SUMIF('35'!$A:$A,$B316,'35'!H:H)+SUMIF('40'!$A:$A,$B316,'40'!H:H)+SUMIF('45'!$A:$A,$B316,'45'!H:H)</f>
        <v>10000</v>
      </c>
      <c r="K316" s="63">
        <f>SUMIF('05'!$A:$A,$B316,'05'!I:I)+SUMIF('07'!$A:$A,$B316,'07'!I:I)+SUMIF('08'!$A:$A,$B316,'08'!I:I)+SUMIF('09'!$A:$A,$B316,'09'!I:I)+SUMIF('10'!$A:$A,$B316,'10'!I:I)+SUMIF('12'!$A:$A,$B316,'12'!I:I)+SUMIF('13'!$A:$A,$B316,'13'!I:I)+SUMIF('15'!$A:$A,$B316,'15'!I:I)+SUMIF('17'!$A:$A,$B316,'17'!I:I)+SUMIF('20'!$A:$A,$B316,'20'!I:I)+SUMIF('30'!$A:$A,$B316,'30'!I:I)+SUMIF('35'!$A:$A,$B316,'35'!I:I)+SUMIF('40'!$A:$A,$B316,'40'!I:I)+SUMIF('45'!$A:$A,$B316,'45'!I:I)</f>
        <v>10000</v>
      </c>
      <c r="L316" s="63">
        <f>SUMIF('05'!$A:$A,$B316,'05'!J:J)+SUMIF('07'!$A:$A,$B316,'07'!J:J)+SUMIF('08'!$A:$A,$B316,'08'!J:J)+SUMIF('09'!$A:$A,$B316,'09'!J:J)+SUMIF('10'!$A:$A,$B316,'10'!J:J)+SUMIF('12'!$A:$A,$B316,'12'!J:J)+SUMIF('13'!$A:$A,$B316,'13'!J:J)+SUMIF('15'!$A:$A,$B316,'15'!J:J)+SUMIF('17'!$A:$A,$B316,'17'!J:J)+SUMIF('20'!$A:$A,$B316,'20'!J:J)+SUMIF('30'!$A:$A,$B316,'30'!J:J)+SUMIF('35'!$A:$A,$B316,'35'!J:J)+SUMIF('40'!$A:$A,$B316,'40'!J:J)+SUMIF('45'!$A:$A,$B316,'45'!J:J)</f>
        <v>10000</v>
      </c>
    </row>
    <row r="317" spans="1:12" x14ac:dyDescent="0.2">
      <c r="A317" s="74"/>
      <c r="B317" s="37">
        <v>277</v>
      </c>
      <c r="C317" s="37"/>
      <c r="D317" s="51" t="s">
        <v>212</v>
      </c>
      <c r="E317" s="51"/>
      <c r="F317" s="51"/>
      <c r="G317" s="63">
        <f>SUMIF('05'!$A:$A,$B317,'05'!E:E)+SUMIF('07'!$A:$A,$B317,'07'!E:E)+SUMIF('08'!$A:$A,$B317,'08'!E:E)+SUMIF('09'!$A:$A,$B317,'09'!E:E)+SUMIF('10'!$A:$A,$B317,'10'!E:E)+SUMIF('12'!$A:$A,$B317,'12'!E:E)+SUMIF('13'!$A:$A,$B317,'13'!E:E)+SUMIF('15'!$A:$A,$B317,'15'!E:E)+SUMIF('17'!$A:$A,$B317,'17'!E:E)+SUMIF('20'!$A:$A,$B317,'20'!E:E)+SUMIF('30'!$A:$A,$B317,'30'!E:E)+SUMIF('35'!$A:$A,$B317,'35'!E:E)+SUMIF('40'!$A:$A,$B317,'40'!E:E)+SUMIF('45'!$A:$A,$B317,'45'!E:E)</f>
        <v>385673.86</v>
      </c>
      <c r="H317" s="63">
        <f>SUMIF('05'!$A:$A,$B317,'05'!F:F)+SUMIF('07'!$A:$A,$B317,'07'!F:F)+SUMIF('08'!$A:$A,$B317,'08'!F:F)+SUMIF('09'!$A:$A,$B317,'09'!F:F)+SUMIF('10'!$A:$A,$B317,'10'!F:F)+SUMIF('12'!$A:$A,$B317,'12'!F:F)+SUMIF('13'!$A:$A,$B317,'13'!F:F)+SUMIF('15'!$A:$A,$B317,'15'!F:F)+SUMIF('17'!$A:$A,$B317,'17'!F:F)+SUMIF('20'!$A:$A,$B317,'20'!F:F)+SUMIF('30'!$A:$A,$B317,'30'!F:F)+SUMIF('35'!$A:$A,$B317,'35'!F:F)+SUMIF('40'!$A:$A,$B317,'40'!F:F)+SUMIF('45'!$A:$A,$B317,'45'!F:F)</f>
        <v>0</v>
      </c>
      <c r="I317" s="63">
        <f>SUMIF('05'!$A:$A,$B317,'05'!G:G)+SUMIF('07'!$A:$A,$B317,'07'!G:G)+SUMIF('08'!$A:$A,$B317,'08'!G:G)+SUMIF('09'!$A:$A,$B317,'09'!G:G)+SUMIF('10'!$A:$A,$B317,'10'!G:G)+SUMIF('12'!$A:$A,$B317,'12'!G:G)+SUMIF('13'!$A:$A,$B317,'13'!G:G)+SUMIF('15'!$A:$A,$B317,'15'!G:G)+SUMIF('17'!$A:$A,$B317,'17'!G:G)+SUMIF('20'!$A:$A,$B317,'20'!G:G)+SUMIF('30'!$A:$A,$B317,'30'!G:G)+SUMIF('35'!$A:$A,$B317,'35'!G:G)+SUMIF('40'!$A:$A,$B317,'40'!G:G)+SUMIF('45'!$A:$A,$B317,'45'!G:G)</f>
        <v>0</v>
      </c>
      <c r="J317" s="63">
        <f>SUMIF('05'!$A:$A,$B317,'05'!H:H)+SUMIF('07'!$A:$A,$B317,'07'!H:H)+SUMIF('08'!$A:$A,$B317,'08'!H:H)+SUMIF('09'!$A:$A,$B317,'09'!H:H)+SUMIF('10'!$A:$A,$B317,'10'!H:H)+SUMIF('12'!$A:$A,$B317,'12'!H:H)+SUMIF('13'!$A:$A,$B317,'13'!H:H)+SUMIF('15'!$A:$A,$B317,'15'!H:H)+SUMIF('17'!$A:$A,$B317,'17'!H:H)+SUMIF('20'!$A:$A,$B317,'20'!H:H)+SUMIF('30'!$A:$A,$B317,'30'!H:H)+SUMIF('35'!$A:$A,$B317,'35'!H:H)+SUMIF('40'!$A:$A,$B317,'40'!H:H)+SUMIF('45'!$A:$A,$B317,'45'!H:H)</f>
        <v>0</v>
      </c>
      <c r="K317" s="63">
        <f>SUMIF('05'!$A:$A,$B317,'05'!I:I)+SUMIF('07'!$A:$A,$B317,'07'!I:I)+SUMIF('08'!$A:$A,$B317,'08'!I:I)+SUMIF('09'!$A:$A,$B317,'09'!I:I)+SUMIF('10'!$A:$A,$B317,'10'!I:I)+SUMIF('12'!$A:$A,$B317,'12'!I:I)+SUMIF('13'!$A:$A,$B317,'13'!I:I)+SUMIF('15'!$A:$A,$B317,'15'!I:I)+SUMIF('17'!$A:$A,$B317,'17'!I:I)+SUMIF('20'!$A:$A,$B317,'20'!I:I)+SUMIF('30'!$A:$A,$B317,'30'!I:I)+SUMIF('35'!$A:$A,$B317,'35'!I:I)+SUMIF('40'!$A:$A,$B317,'40'!I:I)+SUMIF('45'!$A:$A,$B317,'45'!I:I)</f>
        <v>0</v>
      </c>
      <c r="L317" s="63">
        <f>SUMIF('05'!$A:$A,$B317,'05'!J:J)+SUMIF('07'!$A:$A,$B317,'07'!J:J)+SUMIF('08'!$A:$A,$B317,'08'!J:J)+SUMIF('09'!$A:$A,$B317,'09'!J:J)+SUMIF('10'!$A:$A,$B317,'10'!J:J)+SUMIF('12'!$A:$A,$B317,'12'!J:J)+SUMIF('13'!$A:$A,$B317,'13'!J:J)+SUMIF('15'!$A:$A,$B317,'15'!J:J)+SUMIF('17'!$A:$A,$B317,'17'!J:J)+SUMIF('20'!$A:$A,$B317,'20'!J:J)+SUMIF('30'!$A:$A,$B317,'30'!J:J)+SUMIF('35'!$A:$A,$B317,'35'!J:J)+SUMIF('40'!$A:$A,$B317,'40'!J:J)+SUMIF('45'!$A:$A,$B317,'45'!J:J)</f>
        <v>0</v>
      </c>
    </row>
    <row r="318" spans="1:12" x14ac:dyDescent="0.2">
      <c r="A318" s="74"/>
      <c r="B318" s="37">
        <v>278</v>
      </c>
      <c r="C318" s="37"/>
      <c r="D318" s="51" t="s">
        <v>213</v>
      </c>
      <c r="E318" s="51"/>
      <c r="F318" s="51"/>
      <c r="G318" s="63">
        <f>SUMIF('05'!$A:$A,$B318,'05'!E:E)+SUMIF('07'!$A:$A,$B318,'07'!E:E)+SUMIF('08'!$A:$A,$B318,'08'!E:E)+SUMIF('09'!$A:$A,$B318,'09'!E:E)+SUMIF('10'!$A:$A,$B318,'10'!E:E)+SUMIF('12'!$A:$A,$B318,'12'!E:E)+SUMIF('13'!$A:$A,$B318,'13'!E:E)+SUMIF('15'!$A:$A,$B318,'15'!E:E)+SUMIF('17'!$A:$A,$B318,'17'!E:E)+SUMIF('20'!$A:$A,$B318,'20'!E:E)+SUMIF('30'!$A:$A,$B318,'30'!E:E)+SUMIF('35'!$A:$A,$B318,'35'!E:E)+SUMIF('40'!$A:$A,$B318,'40'!E:E)+SUMIF('45'!$A:$A,$B318,'45'!E:E)</f>
        <v>299949.87</v>
      </c>
      <c r="H318" s="63">
        <f>SUMIF('05'!$A:$A,$B318,'05'!F:F)+SUMIF('07'!$A:$A,$B318,'07'!F:F)+SUMIF('08'!$A:$A,$B318,'08'!F:F)+SUMIF('09'!$A:$A,$B318,'09'!F:F)+SUMIF('10'!$A:$A,$B318,'10'!F:F)+SUMIF('12'!$A:$A,$B318,'12'!F:F)+SUMIF('13'!$A:$A,$B318,'13'!F:F)+SUMIF('15'!$A:$A,$B318,'15'!F:F)+SUMIF('17'!$A:$A,$B318,'17'!F:F)+SUMIF('20'!$A:$A,$B318,'20'!F:F)+SUMIF('30'!$A:$A,$B318,'30'!F:F)+SUMIF('35'!$A:$A,$B318,'35'!F:F)+SUMIF('40'!$A:$A,$B318,'40'!F:F)+SUMIF('45'!$A:$A,$B318,'45'!F:F)</f>
        <v>0</v>
      </c>
      <c r="I318" s="63">
        <f>SUMIF('05'!$A:$A,$B318,'05'!G:G)+SUMIF('07'!$A:$A,$B318,'07'!G:G)+SUMIF('08'!$A:$A,$B318,'08'!G:G)+SUMIF('09'!$A:$A,$B318,'09'!G:G)+SUMIF('10'!$A:$A,$B318,'10'!G:G)+SUMIF('12'!$A:$A,$B318,'12'!G:G)+SUMIF('13'!$A:$A,$B318,'13'!G:G)+SUMIF('15'!$A:$A,$B318,'15'!G:G)+SUMIF('17'!$A:$A,$B318,'17'!G:G)+SUMIF('20'!$A:$A,$B318,'20'!G:G)+SUMIF('30'!$A:$A,$B318,'30'!G:G)+SUMIF('35'!$A:$A,$B318,'35'!G:G)+SUMIF('40'!$A:$A,$B318,'40'!G:G)+SUMIF('45'!$A:$A,$B318,'45'!G:G)</f>
        <v>0</v>
      </c>
      <c r="J318" s="63">
        <f>SUMIF('05'!$A:$A,$B318,'05'!H:H)+SUMIF('07'!$A:$A,$B318,'07'!H:H)+SUMIF('08'!$A:$A,$B318,'08'!H:H)+SUMIF('09'!$A:$A,$B318,'09'!H:H)+SUMIF('10'!$A:$A,$B318,'10'!H:H)+SUMIF('12'!$A:$A,$B318,'12'!H:H)+SUMIF('13'!$A:$A,$B318,'13'!H:H)+SUMIF('15'!$A:$A,$B318,'15'!H:H)+SUMIF('17'!$A:$A,$B318,'17'!H:H)+SUMIF('20'!$A:$A,$B318,'20'!H:H)+SUMIF('30'!$A:$A,$B318,'30'!H:H)+SUMIF('35'!$A:$A,$B318,'35'!H:H)+SUMIF('40'!$A:$A,$B318,'40'!H:H)+SUMIF('45'!$A:$A,$B318,'45'!H:H)</f>
        <v>0</v>
      </c>
      <c r="K318" s="63">
        <f>SUMIF('05'!$A:$A,$B318,'05'!I:I)+SUMIF('07'!$A:$A,$B318,'07'!I:I)+SUMIF('08'!$A:$A,$B318,'08'!I:I)+SUMIF('09'!$A:$A,$B318,'09'!I:I)+SUMIF('10'!$A:$A,$B318,'10'!I:I)+SUMIF('12'!$A:$A,$B318,'12'!I:I)+SUMIF('13'!$A:$A,$B318,'13'!I:I)+SUMIF('15'!$A:$A,$B318,'15'!I:I)+SUMIF('17'!$A:$A,$B318,'17'!I:I)+SUMIF('20'!$A:$A,$B318,'20'!I:I)+SUMIF('30'!$A:$A,$B318,'30'!I:I)+SUMIF('35'!$A:$A,$B318,'35'!I:I)+SUMIF('40'!$A:$A,$B318,'40'!I:I)+SUMIF('45'!$A:$A,$B318,'45'!I:I)</f>
        <v>0</v>
      </c>
      <c r="L318" s="63">
        <f>SUMIF('05'!$A:$A,$B318,'05'!J:J)+SUMIF('07'!$A:$A,$B318,'07'!J:J)+SUMIF('08'!$A:$A,$B318,'08'!J:J)+SUMIF('09'!$A:$A,$B318,'09'!J:J)+SUMIF('10'!$A:$A,$B318,'10'!J:J)+SUMIF('12'!$A:$A,$B318,'12'!J:J)+SUMIF('13'!$A:$A,$B318,'13'!J:J)+SUMIF('15'!$A:$A,$B318,'15'!J:J)+SUMIF('17'!$A:$A,$B318,'17'!J:J)+SUMIF('20'!$A:$A,$B318,'20'!J:J)+SUMIF('30'!$A:$A,$B318,'30'!J:J)+SUMIF('35'!$A:$A,$B318,'35'!J:J)+SUMIF('40'!$A:$A,$B318,'40'!J:J)+SUMIF('45'!$A:$A,$B318,'45'!J:J)</f>
        <v>0</v>
      </c>
    </row>
    <row r="319" spans="1:12" x14ac:dyDescent="0.2">
      <c r="A319" s="74"/>
      <c r="B319" s="37">
        <v>279</v>
      </c>
      <c r="C319" s="37"/>
      <c r="D319" s="51" t="s">
        <v>214</v>
      </c>
      <c r="E319" s="51"/>
      <c r="F319" s="51"/>
      <c r="G319" s="63">
        <f>SUMIF('05'!$A:$A,$B319,'05'!E:E)+SUMIF('07'!$A:$A,$B319,'07'!E:E)+SUMIF('08'!$A:$A,$B319,'08'!E:E)+SUMIF('09'!$A:$A,$B319,'09'!E:E)+SUMIF('10'!$A:$A,$B319,'10'!E:E)+SUMIF('12'!$A:$A,$B319,'12'!E:E)+SUMIF('13'!$A:$A,$B319,'13'!E:E)+SUMIF('15'!$A:$A,$B319,'15'!E:E)+SUMIF('17'!$A:$A,$B319,'17'!E:E)+SUMIF('20'!$A:$A,$B319,'20'!E:E)+SUMIF('30'!$A:$A,$B319,'30'!E:E)+SUMIF('35'!$A:$A,$B319,'35'!E:E)+SUMIF('40'!$A:$A,$B319,'40'!E:E)+SUMIF('45'!$A:$A,$B319,'45'!E:E)</f>
        <v>402662.01</v>
      </c>
      <c r="H319" s="63">
        <f>SUMIF('05'!$A:$A,$B319,'05'!F:F)+SUMIF('07'!$A:$A,$B319,'07'!F:F)+SUMIF('08'!$A:$A,$B319,'08'!F:F)+SUMIF('09'!$A:$A,$B319,'09'!F:F)+SUMIF('10'!$A:$A,$B319,'10'!F:F)+SUMIF('12'!$A:$A,$B319,'12'!F:F)+SUMIF('13'!$A:$A,$B319,'13'!F:F)+SUMIF('15'!$A:$A,$B319,'15'!F:F)+SUMIF('17'!$A:$A,$B319,'17'!F:F)+SUMIF('20'!$A:$A,$B319,'20'!F:F)+SUMIF('30'!$A:$A,$B319,'30'!F:F)+SUMIF('35'!$A:$A,$B319,'35'!F:F)+SUMIF('40'!$A:$A,$B319,'40'!F:F)+SUMIF('45'!$A:$A,$B319,'45'!F:F)</f>
        <v>0</v>
      </c>
      <c r="I319" s="63">
        <f>SUMIF('05'!$A:$A,$B319,'05'!G:G)+SUMIF('07'!$A:$A,$B319,'07'!G:G)+SUMIF('08'!$A:$A,$B319,'08'!G:G)+SUMIF('09'!$A:$A,$B319,'09'!G:G)+SUMIF('10'!$A:$A,$B319,'10'!G:G)+SUMIF('12'!$A:$A,$B319,'12'!G:G)+SUMIF('13'!$A:$A,$B319,'13'!G:G)+SUMIF('15'!$A:$A,$B319,'15'!G:G)+SUMIF('17'!$A:$A,$B319,'17'!G:G)+SUMIF('20'!$A:$A,$B319,'20'!G:G)+SUMIF('30'!$A:$A,$B319,'30'!G:G)+SUMIF('35'!$A:$A,$B319,'35'!G:G)+SUMIF('40'!$A:$A,$B319,'40'!G:G)+SUMIF('45'!$A:$A,$B319,'45'!G:G)</f>
        <v>0</v>
      </c>
      <c r="J319" s="63">
        <f>SUMIF('05'!$A:$A,$B319,'05'!H:H)+SUMIF('07'!$A:$A,$B319,'07'!H:H)+SUMIF('08'!$A:$A,$B319,'08'!H:H)+SUMIF('09'!$A:$A,$B319,'09'!H:H)+SUMIF('10'!$A:$A,$B319,'10'!H:H)+SUMIF('12'!$A:$A,$B319,'12'!H:H)+SUMIF('13'!$A:$A,$B319,'13'!H:H)+SUMIF('15'!$A:$A,$B319,'15'!H:H)+SUMIF('17'!$A:$A,$B319,'17'!H:H)+SUMIF('20'!$A:$A,$B319,'20'!H:H)+SUMIF('30'!$A:$A,$B319,'30'!H:H)+SUMIF('35'!$A:$A,$B319,'35'!H:H)+SUMIF('40'!$A:$A,$B319,'40'!H:H)+SUMIF('45'!$A:$A,$B319,'45'!H:H)</f>
        <v>0</v>
      </c>
      <c r="K319" s="63">
        <f>SUMIF('05'!$A:$A,$B319,'05'!I:I)+SUMIF('07'!$A:$A,$B319,'07'!I:I)+SUMIF('08'!$A:$A,$B319,'08'!I:I)+SUMIF('09'!$A:$A,$B319,'09'!I:I)+SUMIF('10'!$A:$A,$B319,'10'!I:I)+SUMIF('12'!$A:$A,$B319,'12'!I:I)+SUMIF('13'!$A:$A,$B319,'13'!I:I)+SUMIF('15'!$A:$A,$B319,'15'!I:I)+SUMIF('17'!$A:$A,$B319,'17'!I:I)+SUMIF('20'!$A:$A,$B319,'20'!I:I)+SUMIF('30'!$A:$A,$B319,'30'!I:I)+SUMIF('35'!$A:$A,$B319,'35'!I:I)+SUMIF('40'!$A:$A,$B319,'40'!I:I)+SUMIF('45'!$A:$A,$B319,'45'!I:I)</f>
        <v>0</v>
      </c>
      <c r="L319" s="63">
        <f>SUMIF('05'!$A:$A,$B319,'05'!J:J)+SUMIF('07'!$A:$A,$B319,'07'!J:J)+SUMIF('08'!$A:$A,$B319,'08'!J:J)+SUMIF('09'!$A:$A,$B319,'09'!J:J)+SUMIF('10'!$A:$A,$B319,'10'!J:J)+SUMIF('12'!$A:$A,$B319,'12'!J:J)+SUMIF('13'!$A:$A,$B319,'13'!J:J)+SUMIF('15'!$A:$A,$B319,'15'!J:J)+SUMIF('17'!$A:$A,$B319,'17'!J:J)+SUMIF('20'!$A:$A,$B319,'20'!J:J)+SUMIF('30'!$A:$A,$B319,'30'!J:J)+SUMIF('35'!$A:$A,$B319,'35'!J:J)+SUMIF('40'!$A:$A,$B319,'40'!J:J)+SUMIF('45'!$A:$A,$B319,'45'!J:J)</f>
        <v>0</v>
      </c>
    </row>
    <row r="320" spans="1:12" x14ac:dyDescent="0.2">
      <c r="A320" s="74"/>
      <c r="B320" s="37">
        <v>280</v>
      </c>
      <c r="C320" s="37"/>
      <c r="D320" s="51" t="s">
        <v>215</v>
      </c>
      <c r="E320" s="51"/>
      <c r="F320" s="51"/>
      <c r="G320" s="63">
        <f>SUMIF('05'!$A:$A,$B320,'05'!E:E)+SUMIF('07'!$A:$A,$B320,'07'!E:E)+SUMIF('08'!$A:$A,$B320,'08'!E:E)+SUMIF('09'!$A:$A,$B320,'09'!E:E)+SUMIF('10'!$A:$A,$B320,'10'!E:E)+SUMIF('12'!$A:$A,$B320,'12'!E:E)+SUMIF('13'!$A:$A,$B320,'13'!E:E)+SUMIF('15'!$A:$A,$B320,'15'!E:E)+SUMIF('17'!$A:$A,$B320,'17'!E:E)+SUMIF('20'!$A:$A,$B320,'20'!E:E)+SUMIF('30'!$A:$A,$B320,'30'!E:E)+SUMIF('35'!$A:$A,$B320,'35'!E:E)+SUMIF('40'!$A:$A,$B320,'40'!E:E)+SUMIF('45'!$A:$A,$B320,'45'!E:E)</f>
        <v>94408.960000000006</v>
      </c>
      <c r="H320" s="63">
        <f>SUMIF('05'!$A:$A,$B320,'05'!F:F)+SUMIF('07'!$A:$A,$B320,'07'!F:F)+SUMIF('08'!$A:$A,$B320,'08'!F:F)+SUMIF('09'!$A:$A,$B320,'09'!F:F)+SUMIF('10'!$A:$A,$B320,'10'!F:F)+SUMIF('12'!$A:$A,$B320,'12'!F:F)+SUMIF('13'!$A:$A,$B320,'13'!F:F)+SUMIF('15'!$A:$A,$B320,'15'!F:F)+SUMIF('17'!$A:$A,$B320,'17'!F:F)+SUMIF('20'!$A:$A,$B320,'20'!F:F)+SUMIF('30'!$A:$A,$B320,'30'!F:F)+SUMIF('35'!$A:$A,$B320,'35'!F:F)+SUMIF('40'!$A:$A,$B320,'40'!F:F)+SUMIF('45'!$A:$A,$B320,'45'!F:F)</f>
        <v>140700</v>
      </c>
      <c r="I320" s="63">
        <f>SUMIF('05'!$A:$A,$B320,'05'!G:G)+SUMIF('07'!$A:$A,$B320,'07'!G:G)+SUMIF('08'!$A:$A,$B320,'08'!G:G)+SUMIF('09'!$A:$A,$B320,'09'!G:G)+SUMIF('10'!$A:$A,$B320,'10'!G:G)+SUMIF('12'!$A:$A,$B320,'12'!G:G)+SUMIF('13'!$A:$A,$B320,'13'!G:G)+SUMIF('15'!$A:$A,$B320,'15'!G:G)+SUMIF('17'!$A:$A,$B320,'17'!G:G)+SUMIF('20'!$A:$A,$B320,'20'!G:G)+SUMIF('30'!$A:$A,$B320,'30'!G:G)+SUMIF('35'!$A:$A,$B320,'35'!G:G)+SUMIF('40'!$A:$A,$B320,'40'!G:G)+SUMIF('45'!$A:$A,$B320,'45'!G:G)</f>
        <v>140700</v>
      </c>
      <c r="J320" s="63">
        <f>SUMIF('05'!$A:$A,$B320,'05'!H:H)+SUMIF('07'!$A:$A,$B320,'07'!H:H)+SUMIF('08'!$A:$A,$B320,'08'!H:H)+SUMIF('09'!$A:$A,$B320,'09'!H:H)+SUMIF('10'!$A:$A,$B320,'10'!H:H)+SUMIF('12'!$A:$A,$B320,'12'!H:H)+SUMIF('13'!$A:$A,$B320,'13'!H:H)+SUMIF('15'!$A:$A,$B320,'15'!H:H)+SUMIF('17'!$A:$A,$B320,'17'!H:H)+SUMIF('20'!$A:$A,$B320,'20'!H:H)+SUMIF('30'!$A:$A,$B320,'30'!H:H)+SUMIF('35'!$A:$A,$B320,'35'!H:H)+SUMIF('40'!$A:$A,$B320,'40'!H:H)+SUMIF('45'!$A:$A,$B320,'45'!H:H)</f>
        <v>173400</v>
      </c>
      <c r="K320" s="63">
        <f>SUMIF('05'!$A:$A,$B320,'05'!I:I)+SUMIF('07'!$A:$A,$B320,'07'!I:I)+SUMIF('08'!$A:$A,$B320,'08'!I:I)+SUMIF('09'!$A:$A,$B320,'09'!I:I)+SUMIF('10'!$A:$A,$B320,'10'!I:I)+SUMIF('12'!$A:$A,$B320,'12'!I:I)+SUMIF('13'!$A:$A,$B320,'13'!I:I)+SUMIF('15'!$A:$A,$B320,'15'!I:I)+SUMIF('17'!$A:$A,$B320,'17'!I:I)+SUMIF('20'!$A:$A,$B320,'20'!I:I)+SUMIF('30'!$A:$A,$B320,'30'!I:I)+SUMIF('35'!$A:$A,$B320,'35'!I:I)+SUMIF('40'!$A:$A,$B320,'40'!I:I)+SUMIF('45'!$A:$A,$B320,'45'!I:I)</f>
        <v>173400</v>
      </c>
      <c r="L320" s="63">
        <f>SUMIF('05'!$A:$A,$B320,'05'!J:J)+SUMIF('07'!$A:$A,$B320,'07'!J:J)+SUMIF('08'!$A:$A,$B320,'08'!J:J)+SUMIF('09'!$A:$A,$B320,'09'!J:J)+SUMIF('10'!$A:$A,$B320,'10'!J:J)+SUMIF('12'!$A:$A,$B320,'12'!J:J)+SUMIF('13'!$A:$A,$B320,'13'!J:J)+SUMIF('15'!$A:$A,$B320,'15'!J:J)+SUMIF('17'!$A:$A,$B320,'17'!J:J)+SUMIF('20'!$A:$A,$B320,'20'!J:J)+SUMIF('30'!$A:$A,$B320,'30'!J:J)+SUMIF('35'!$A:$A,$B320,'35'!J:J)+SUMIF('40'!$A:$A,$B320,'40'!J:J)+SUMIF('45'!$A:$A,$B320,'45'!J:J)</f>
        <v>173400</v>
      </c>
    </row>
    <row r="321" spans="1:12" x14ac:dyDescent="0.2">
      <c r="A321" s="74"/>
      <c r="B321" s="37">
        <v>281</v>
      </c>
      <c r="C321" s="37"/>
      <c r="D321" s="51" t="s">
        <v>216</v>
      </c>
      <c r="E321" s="51"/>
      <c r="F321" s="51"/>
      <c r="G321" s="63">
        <f>SUMIF('05'!$A:$A,$B321,'05'!E:E)+SUMIF('07'!$A:$A,$B321,'07'!E:E)+SUMIF('08'!$A:$A,$B321,'08'!E:E)+SUMIF('09'!$A:$A,$B321,'09'!E:E)+SUMIF('10'!$A:$A,$B321,'10'!E:E)+SUMIF('12'!$A:$A,$B321,'12'!E:E)+SUMIF('13'!$A:$A,$B321,'13'!E:E)+SUMIF('15'!$A:$A,$B321,'15'!E:E)+SUMIF('17'!$A:$A,$B321,'17'!E:E)+SUMIF('20'!$A:$A,$B321,'20'!E:E)+SUMIF('30'!$A:$A,$B321,'30'!E:E)+SUMIF('35'!$A:$A,$B321,'35'!E:E)+SUMIF('40'!$A:$A,$B321,'40'!E:E)+SUMIF('45'!$A:$A,$B321,'45'!E:E)</f>
        <v>173663.91999999998</v>
      </c>
      <c r="H321" s="63">
        <f>SUMIF('05'!$A:$A,$B321,'05'!F:F)+SUMIF('07'!$A:$A,$B321,'07'!F:F)+SUMIF('08'!$A:$A,$B321,'08'!F:F)+SUMIF('09'!$A:$A,$B321,'09'!F:F)+SUMIF('10'!$A:$A,$B321,'10'!F:F)+SUMIF('12'!$A:$A,$B321,'12'!F:F)+SUMIF('13'!$A:$A,$B321,'13'!F:F)+SUMIF('15'!$A:$A,$B321,'15'!F:F)+SUMIF('17'!$A:$A,$B321,'17'!F:F)+SUMIF('20'!$A:$A,$B321,'20'!F:F)+SUMIF('30'!$A:$A,$B321,'30'!F:F)+SUMIF('35'!$A:$A,$B321,'35'!F:F)+SUMIF('40'!$A:$A,$B321,'40'!F:F)+SUMIF('45'!$A:$A,$B321,'45'!F:F)</f>
        <v>169000</v>
      </c>
      <c r="I321" s="63">
        <f>SUMIF('05'!$A:$A,$B321,'05'!G:G)+SUMIF('07'!$A:$A,$B321,'07'!G:G)+SUMIF('08'!$A:$A,$B321,'08'!G:G)+SUMIF('09'!$A:$A,$B321,'09'!G:G)+SUMIF('10'!$A:$A,$B321,'10'!G:G)+SUMIF('12'!$A:$A,$B321,'12'!G:G)+SUMIF('13'!$A:$A,$B321,'13'!G:G)+SUMIF('15'!$A:$A,$B321,'15'!G:G)+SUMIF('17'!$A:$A,$B321,'17'!G:G)+SUMIF('20'!$A:$A,$B321,'20'!G:G)+SUMIF('30'!$A:$A,$B321,'30'!G:G)+SUMIF('35'!$A:$A,$B321,'35'!G:G)+SUMIF('40'!$A:$A,$B321,'40'!G:G)+SUMIF('45'!$A:$A,$B321,'45'!G:G)</f>
        <v>169000</v>
      </c>
      <c r="J321" s="63">
        <f>SUMIF('05'!$A:$A,$B321,'05'!H:H)+SUMIF('07'!$A:$A,$B321,'07'!H:H)+SUMIF('08'!$A:$A,$B321,'08'!H:H)+SUMIF('09'!$A:$A,$B321,'09'!H:H)+SUMIF('10'!$A:$A,$B321,'10'!H:H)+SUMIF('12'!$A:$A,$B321,'12'!H:H)+SUMIF('13'!$A:$A,$B321,'13'!H:H)+SUMIF('15'!$A:$A,$B321,'15'!H:H)+SUMIF('17'!$A:$A,$B321,'17'!H:H)+SUMIF('20'!$A:$A,$B321,'20'!H:H)+SUMIF('30'!$A:$A,$B321,'30'!H:H)+SUMIF('35'!$A:$A,$B321,'35'!H:H)+SUMIF('40'!$A:$A,$B321,'40'!H:H)+SUMIF('45'!$A:$A,$B321,'45'!H:H)</f>
        <v>144000</v>
      </c>
      <c r="K321" s="63">
        <f>SUMIF('05'!$A:$A,$B321,'05'!I:I)+SUMIF('07'!$A:$A,$B321,'07'!I:I)+SUMIF('08'!$A:$A,$B321,'08'!I:I)+SUMIF('09'!$A:$A,$B321,'09'!I:I)+SUMIF('10'!$A:$A,$B321,'10'!I:I)+SUMIF('12'!$A:$A,$B321,'12'!I:I)+SUMIF('13'!$A:$A,$B321,'13'!I:I)+SUMIF('15'!$A:$A,$B321,'15'!I:I)+SUMIF('17'!$A:$A,$B321,'17'!I:I)+SUMIF('20'!$A:$A,$B321,'20'!I:I)+SUMIF('30'!$A:$A,$B321,'30'!I:I)+SUMIF('35'!$A:$A,$B321,'35'!I:I)+SUMIF('40'!$A:$A,$B321,'40'!I:I)+SUMIF('45'!$A:$A,$B321,'45'!I:I)</f>
        <v>144000</v>
      </c>
      <c r="L321" s="63">
        <f>SUMIF('05'!$A:$A,$B321,'05'!J:J)+SUMIF('07'!$A:$A,$B321,'07'!J:J)+SUMIF('08'!$A:$A,$B321,'08'!J:J)+SUMIF('09'!$A:$A,$B321,'09'!J:J)+SUMIF('10'!$A:$A,$B321,'10'!J:J)+SUMIF('12'!$A:$A,$B321,'12'!J:J)+SUMIF('13'!$A:$A,$B321,'13'!J:J)+SUMIF('15'!$A:$A,$B321,'15'!J:J)+SUMIF('17'!$A:$A,$B321,'17'!J:J)+SUMIF('20'!$A:$A,$B321,'20'!J:J)+SUMIF('30'!$A:$A,$B321,'30'!J:J)+SUMIF('35'!$A:$A,$B321,'35'!J:J)+SUMIF('40'!$A:$A,$B321,'40'!J:J)+SUMIF('45'!$A:$A,$B321,'45'!J:J)</f>
        <v>144000</v>
      </c>
    </row>
    <row r="322" spans="1:12" x14ac:dyDescent="0.2">
      <c r="A322" s="74"/>
      <c r="B322" s="37">
        <v>282</v>
      </c>
      <c r="C322" s="37"/>
      <c r="D322" s="51" t="s">
        <v>217</v>
      </c>
      <c r="E322" s="51"/>
      <c r="F322" s="51"/>
      <c r="G322" s="63">
        <f>SUMIF('05'!$A:$A,$B322,'05'!E:E)+SUMIF('07'!$A:$A,$B322,'07'!E:E)+SUMIF('08'!$A:$A,$B322,'08'!E:E)+SUMIF('09'!$A:$A,$B322,'09'!E:E)+SUMIF('10'!$A:$A,$B322,'10'!E:E)+SUMIF('12'!$A:$A,$B322,'12'!E:E)+SUMIF('13'!$A:$A,$B322,'13'!E:E)+SUMIF('15'!$A:$A,$B322,'15'!E:E)+SUMIF('17'!$A:$A,$B322,'17'!E:E)+SUMIF('20'!$A:$A,$B322,'20'!E:E)+SUMIF('30'!$A:$A,$B322,'30'!E:E)+SUMIF('35'!$A:$A,$B322,'35'!E:E)+SUMIF('40'!$A:$A,$B322,'40'!E:E)+SUMIF('45'!$A:$A,$B322,'45'!E:E)</f>
        <v>75000</v>
      </c>
      <c r="H322" s="63">
        <f>SUMIF('05'!$A:$A,$B322,'05'!F:F)+SUMIF('07'!$A:$A,$B322,'07'!F:F)+SUMIF('08'!$A:$A,$B322,'08'!F:F)+SUMIF('09'!$A:$A,$B322,'09'!F:F)+SUMIF('10'!$A:$A,$B322,'10'!F:F)+SUMIF('12'!$A:$A,$B322,'12'!F:F)+SUMIF('13'!$A:$A,$B322,'13'!F:F)+SUMIF('15'!$A:$A,$B322,'15'!F:F)+SUMIF('17'!$A:$A,$B322,'17'!F:F)+SUMIF('20'!$A:$A,$B322,'20'!F:F)+SUMIF('30'!$A:$A,$B322,'30'!F:F)+SUMIF('35'!$A:$A,$B322,'35'!F:F)+SUMIF('40'!$A:$A,$B322,'40'!F:F)+SUMIF('45'!$A:$A,$B322,'45'!F:F)</f>
        <v>75000</v>
      </c>
      <c r="I322" s="63">
        <f>SUMIF('05'!$A:$A,$B322,'05'!G:G)+SUMIF('07'!$A:$A,$B322,'07'!G:G)+SUMIF('08'!$A:$A,$B322,'08'!G:G)+SUMIF('09'!$A:$A,$B322,'09'!G:G)+SUMIF('10'!$A:$A,$B322,'10'!G:G)+SUMIF('12'!$A:$A,$B322,'12'!G:G)+SUMIF('13'!$A:$A,$B322,'13'!G:G)+SUMIF('15'!$A:$A,$B322,'15'!G:G)+SUMIF('17'!$A:$A,$B322,'17'!G:G)+SUMIF('20'!$A:$A,$B322,'20'!G:G)+SUMIF('30'!$A:$A,$B322,'30'!G:G)+SUMIF('35'!$A:$A,$B322,'35'!G:G)+SUMIF('40'!$A:$A,$B322,'40'!G:G)+SUMIF('45'!$A:$A,$B322,'45'!G:G)</f>
        <v>75000</v>
      </c>
      <c r="J322" s="63">
        <f>SUMIF('05'!$A:$A,$B322,'05'!H:H)+SUMIF('07'!$A:$A,$B322,'07'!H:H)+SUMIF('08'!$A:$A,$B322,'08'!H:H)+SUMIF('09'!$A:$A,$B322,'09'!H:H)+SUMIF('10'!$A:$A,$B322,'10'!H:H)+SUMIF('12'!$A:$A,$B322,'12'!H:H)+SUMIF('13'!$A:$A,$B322,'13'!H:H)+SUMIF('15'!$A:$A,$B322,'15'!H:H)+SUMIF('17'!$A:$A,$B322,'17'!H:H)+SUMIF('20'!$A:$A,$B322,'20'!H:H)+SUMIF('30'!$A:$A,$B322,'30'!H:H)+SUMIF('35'!$A:$A,$B322,'35'!H:H)+SUMIF('40'!$A:$A,$B322,'40'!H:H)+SUMIF('45'!$A:$A,$B322,'45'!H:H)</f>
        <v>75000</v>
      </c>
      <c r="K322" s="63">
        <f>SUMIF('05'!$A:$A,$B322,'05'!I:I)+SUMIF('07'!$A:$A,$B322,'07'!I:I)+SUMIF('08'!$A:$A,$B322,'08'!I:I)+SUMIF('09'!$A:$A,$B322,'09'!I:I)+SUMIF('10'!$A:$A,$B322,'10'!I:I)+SUMIF('12'!$A:$A,$B322,'12'!I:I)+SUMIF('13'!$A:$A,$B322,'13'!I:I)+SUMIF('15'!$A:$A,$B322,'15'!I:I)+SUMIF('17'!$A:$A,$B322,'17'!I:I)+SUMIF('20'!$A:$A,$B322,'20'!I:I)+SUMIF('30'!$A:$A,$B322,'30'!I:I)+SUMIF('35'!$A:$A,$B322,'35'!I:I)+SUMIF('40'!$A:$A,$B322,'40'!I:I)+SUMIF('45'!$A:$A,$B322,'45'!I:I)</f>
        <v>75000</v>
      </c>
      <c r="L322" s="63">
        <f>SUMIF('05'!$A:$A,$B322,'05'!J:J)+SUMIF('07'!$A:$A,$B322,'07'!J:J)+SUMIF('08'!$A:$A,$B322,'08'!J:J)+SUMIF('09'!$A:$A,$B322,'09'!J:J)+SUMIF('10'!$A:$A,$B322,'10'!J:J)+SUMIF('12'!$A:$A,$B322,'12'!J:J)+SUMIF('13'!$A:$A,$B322,'13'!J:J)+SUMIF('15'!$A:$A,$B322,'15'!J:J)+SUMIF('17'!$A:$A,$B322,'17'!J:J)+SUMIF('20'!$A:$A,$B322,'20'!J:J)+SUMIF('30'!$A:$A,$B322,'30'!J:J)+SUMIF('35'!$A:$A,$B322,'35'!J:J)+SUMIF('40'!$A:$A,$B322,'40'!J:J)+SUMIF('45'!$A:$A,$B322,'45'!J:J)</f>
        <v>75000</v>
      </c>
    </row>
    <row r="323" spans="1:12" x14ac:dyDescent="0.2">
      <c r="A323" s="74"/>
      <c r="B323" s="37">
        <v>283</v>
      </c>
      <c r="C323" s="37"/>
      <c r="D323" s="51" t="s">
        <v>218</v>
      </c>
      <c r="E323" s="51"/>
      <c r="F323" s="51"/>
      <c r="G323" s="63">
        <f>SUMIF('05'!$A:$A,$B323,'05'!E:E)+SUMIF('07'!$A:$A,$B323,'07'!E:E)+SUMIF('08'!$A:$A,$B323,'08'!E:E)+SUMIF('09'!$A:$A,$B323,'09'!E:E)+SUMIF('10'!$A:$A,$B323,'10'!E:E)+SUMIF('12'!$A:$A,$B323,'12'!E:E)+SUMIF('13'!$A:$A,$B323,'13'!E:E)+SUMIF('15'!$A:$A,$B323,'15'!E:E)+SUMIF('17'!$A:$A,$B323,'17'!E:E)+SUMIF('20'!$A:$A,$B323,'20'!E:E)+SUMIF('30'!$A:$A,$B323,'30'!E:E)+SUMIF('35'!$A:$A,$B323,'35'!E:E)+SUMIF('40'!$A:$A,$B323,'40'!E:E)+SUMIF('45'!$A:$A,$B323,'45'!E:E)</f>
        <v>420000</v>
      </c>
      <c r="H323" s="63">
        <f>SUMIF('05'!$A:$A,$B323,'05'!F:F)+SUMIF('07'!$A:$A,$B323,'07'!F:F)+SUMIF('08'!$A:$A,$B323,'08'!F:F)+SUMIF('09'!$A:$A,$B323,'09'!F:F)+SUMIF('10'!$A:$A,$B323,'10'!F:F)+SUMIF('12'!$A:$A,$B323,'12'!F:F)+SUMIF('13'!$A:$A,$B323,'13'!F:F)+SUMIF('15'!$A:$A,$B323,'15'!F:F)+SUMIF('17'!$A:$A,$B323,'17'!F:F)+SUMIF('20'!$A:$A,$B323,'20'!F:F)+SUMIF('30'!$A:$A,$B323,'30'!F:F)+SUMIF('35'!$A:$A,$B323,'35'!F:F)+SUMIF('40'!$A:$A,$B323,'40'!F:F)+SUMIF('45'!$A:$A,$B323,'45'!F:F)</f>
        <v>430000</v>
      </c>
      <c r="I323" s="63">
        <f>SUMIF('05'!$A:$A,$B323,'05'!G:G)+SUMIF('07'!$A:$A,$B323,'07'!G:G)+SUMIF('08'!$A:$A,$B323,'08'!G:G)+SUMIF('09'!$A:$A,$B323,'09'!G:G)+SUMIF('10'!$A:$A,$B323,'10'!G:G)+SUMIF('12'!$A:$A,$B323,'12'!G:G)+SUMIF('13'!$A:$A,$B323,'13'!G:G)+SUMIF('15'!$A:$A,$B323,'15'!G:G)+SUMIF('17'!$A:$A,$B323,'17'!G:G)+SUMIF('20'!$A:$A,$B323,'20'!G:G)+SUMIF('30'!$A:$A,$B323,'30'!G:G)+SUMIF('35'!$A:$A,$B323,'35'!G:G)+SUMIF('40'!$A:$A,$B323,'40'!G:G)+SUMIF('45'!$A:$A,$B323,'45'!G:G)</f>
        <v>430000</v>
      </c>
      <c r="J323" s="63">
        <f>SUMIF('05'!$A:$A,$B323,'05'!H:H)+SUMIF('07'!$A:$A,$B323,'07'!H:H)+SUMIF('08'!$A:$A,$B323,'08'!H:H)+SUMIF('09'!$A:$A,$B323,'09'!H:H)+SUMIF('10'!$A:$A,$B323,'10'!H:H)+SUMIF('12'!$A:$A,$B323,'12'!H:H)+SUMIF('13'!$A:$A,$B323,'13'!H:H)+SUMIF('15'!$A:$A,$B323,'15'!H:H)+SUMIF('17'!$A:$A,$B323,'17'!H:H)+SUMIF('20'!$A:$A,$B323,'20'!H:H)+SUMIF('30'!$A:$A,$B323,'30'!H:H)+SUMIF('35'!$A:$A,$B323,'35'!H:H)+SUMIF('40'!$A:$A,$B323,'40'!H:H)+SUMIF('45'!$A:$A,$B323,'45'!H:H)</f>
        <v>430000</v>
      </c>
      <c r="K323" s="63">
        <f>SUMIF('05'!$A:$A,$B323,'05'!I:I)+SUMIF('07'!$A:$A,$B323,'07'!I:I)+SUMIF('08'!$A:$A,$B323,'08'!I:I)+SUMIF('09'!$A:$A,$B323,'09'!I:I)+SUMIF('10'!$A:$A,$B323,'10'!I:I)+SUMIF('12'!$A:$A,$B323,'12'!I:I)+SUMIF('13'!$A:$A,$B323,'13'!I:I)+SUMIF('15'!$A:$A,$B323,'15'!I:I)+SUMIF('17'!$A:$A,$B323,'17'!I:I)+SUMIF('20'!$A:$A,$B323,'20'!I:I)+SUMIF('30'!$A:$A,$B323,'30'!I:I)+SUMIF('35'!$A:$A,$B323,'35'!I:I)+SUMIF('40'!$A:$A,$B323,'40'!I:I)+SUMIF('45'!$A:$A,$B323,'45'!I:I)</f>
        <v>430000</v>
      </c>
      <c r="L323" s="63">
        <f>SUMIF('05'!$A:$A,$B323,'05'!J:J)+SUMIF('07'!$A:$A,$B323,'07'!J:J)+SUMIF('08'!$A:$A,$B323,'08'!J:J)+SUMIF('09'!$A:$A,$B323,'09'!J:J)+SUMIF('10'!$A:$A,$B323,'10'!J:J)+SUMIF('12'!$A:$A,$B323,'12'!J:J)+SUMIF('13'!$A:$A,$B323,'13'!J:J)+SUMIF('15'!$A:$A,$B323,'15'!J:J)+SUMIF('17'!$A:$A,$B323,'17'!J:J)+SUMIF('20'!$A:$A,$B323,'20'!J:J)+SUMIF('30'!$A:$A,$B323,'30'!J:J)+SUMIF('35'!$A:$A,$B323,'35'!J:J)+SUMIF('40'!$A:$A,$B323,'40'!J:J)+SUMIF('45'!$A:$A,$B323,'45'!J:J)</f>
        <v>430000</v>
      </c>
    </row>
    <row r="324" spans="1:12" x14ac:dyDescent="0.2">
      <c r="A324" s="74"/>
      <c r="B324" s="37">
        <v>284</v>
      </c>
      <c r="C324" s="37"/>
      <c r="D324" s="51" t="s">
        <v>219</v>
      </c>
      <c r="E324" s="51"/>
      <c r="F324" s="51"/>
      <c r="G324" s="63">
        <f>SUMIF('05'!$A:$A,$B324,'05'!E:E)+SUMIF('07'!$A:$A,$B324,'07'!E:E)+SUMIF('08'!$A:$A,$B324,'08'!E:E)+SUMIF('09'!$A:$A,$B324,'09'!E:E)+SUMIF('10'!$A:$A,$B324,'10'!E:E)+SUMIF('12'!$A:$A,$B324,'12'!E:E)+SUMIF('13'!$A:$A,$B324,'13'!E:E)+SUMIF('15'!$A:$A,$B324,'15'!E:E)+SUMIF('17'!$A:$A,$B324,'17'!E:E)+SUMIF('20'!$A:$A,$B324,'20'!E:E)+SUMIF('30'!$A:$A,$B324,'30'!E:E)+SUMIF('35'!$A:$A,$B324,'35'!E:E)+SUMIF('40'!$A:$A,$B324,'40'!E:E)+SUMIF('45'!$A:$A,$B324,'45'!E:E)</f>
        <v>0</v>
      </c>
      <c r="H324" s="63">
        <f>SUMIF('05'!$A:$A,$B324,'05'!F:F)+SUMIF('07'!$A:$A,$B324,'07'!F:F)+SUMIF('08'!$A:$A,$B324,'08'!F:F)+SUMIF('09'!$A:$A,$B324,'09'!F:F)+SUMIF('10'!$A:$A,$B324,'10'!F:F)+SUMIF('12'!$A:$A,$B324,'12'!F:F)+SUMIF('13'!$A:$A,$B324,'13'!F:F)+SUMIF('15'!$A:$A,$B324,'15'!F:F)+SUMIF('17'!$A:$A,$B324,'17'!F:F)+SUMIF('20'!$A:$A,$B324,'20'!F:F)+SUMIF('30'!$A:$A,$B324,'30'!F:F)+SUMIF('35'!$A:$A,$B324,'35'!F:F)+SUMIF('40'!$A:$A,$B324,'40'!F:F)+SUMIF('45'!$A:$A,$B324,'45'!F:F)</f>
        <v>0</v>
      </c>
      <c r="I324" s="63">
        <f>SUMIF('05'!$A:$A,$B324,'05'!G:G)+SUMIF('07'!$A:$A,$B324,'07'!G:G)+SUMIF('08'!$A:$A,$B324,'08'!G:G)+SUMIF('09'!$A:$A,$B324,'09'!G:G)+SUMIF('10'!$A:$A,$B324,'10'!G:G)+SUMIF('12'!$A:$A,$B324,'12'!G:G)+SUMIF('13'!$A:$A,$B324,'13'!G:G)+SUMIF('15'!$A:$A,$B324,'15'!G:G)+SUMIF('17'!$A:$A,$B324,'17'!G:G)+SUMIF('20'!$A:$A,$B324,'20'!G:G)+SUMIF('30'!$A:$A,$B324,'30'!G:G)+SUMIF('35'!$A:$A,$B324,'35'!G:G)+SUMIF('40'!$A:$A,$B324,'40'!G:G)+SUMIF('45'!$A:$A,$B324,'45'!G:G)</f>
        <v>94000</v>
      </c>
      <c r="J324" s="63">
        <f>SUMIF('05'!$A:$A,$B324,'05'!H:H)+SUMIF('07'!$A:$A,$B324,'07'!H:H)+SUMIF('08'!$A:$A,$B324,'08'!H:H)+SUMIF('09'!$A:$A,$B324,'09'!H:H)+SUMIF('10'!$A:$A,$B324,'10'!H:H)+SUMIF('12'!$A:$A,$B324,'12'!H:H)+SUMIF('13'!$A:$A,$B324,'13'!H:H)+SUMIF('15'!$A:$A,$B324,'15'!H:H)+SUMIF('17'!$A:$A,$B324,'17'!H:H)+SUMIF('20'!$A:$A,$B324,'20'!H:H)+SUMIF('30'!$A:$A,$B324,'30'!H:H)+SUMIF('35'!$A:$A,$B324,'35'!H:H)+SUMIF('40'!$A:$A,$B324,'40'!H:H)+SUMIF('45'!$A:$A,$B324,'45'!H:H)</f>
        <v>89000</v>
      </c>
      <c r="K324" s="63">
        <f>SUMIF('05'!$A:$A,$B324,'05'!I:I)+SUMIF('07'!$A:$A,$B324,'07'!I:I)+SUMIF('08'!$A:$A,$B324,'08'!I:I)+SUMIF('09'!$A:$A,$B324,'09'!I:I)+SUMIF('10'!$A:$A,$B324,'10'!I:I)+SUMIF('12'!$A:$A,$B324,'12'!I:I)+SUMIF('13'!$A:$A,$B324,'13'!I:I)+SUMIF('15'!$A:$A,$B324,'15'!I:I)+SUMIF('17'!$A:$A,$B324,'17'!I:I)+SUMIF('20'!$A:$A,$B324,'20'!I:I)+SUMIF('30'!$A:$A,$B324,'30'!I:I)+SUMIF('35'!$A:$A,$B324,'35'!I:I)+SUMIF('40'!$A:$A,$B324,'40'!I:I)+SUMIF('45'!$A:$A,$B324,'45'!I:I)</f>
        <v>89000</v>
      </c>
      <c r="L324" s="63">
        <f>SUMIF('05'!$A:$A,$B324,'05'!J:J)+SUMIF('07'!$A:$A,$B324,'07'!J:J)+SUMIF('08'!$A:$A,$B324,'08'!J:J)+SUMIF('09'!$A:$A,$B324,'09'!J:J)+SUMIF('10'!$A:$A,$B324,'10'!J:J)+SUMIF('12'!$A:$A,$B324,'12'!J:J)+SUMIF('13'!$A:$A,$B324,'13'!J:J)+SUMIF('15'!$A:$A,$B324,'15'!J:J)+SUMIF('17'!$A:$A,$B324,'17'!J:J)+SUMIF('20'!$A:$A,$B324,'20'!J:J)+SUMIF('30'!$A:$A,$B324,'30'!J:J)+SUMIF('35'!$A:$A,$B324,'35'!J:J)+SUMIF('40'!$A:$A,$B324,'40'!J:J)+SUMIF('45'!$A:$A,$B324,'45'!J:J)</f>
        <v>89000</v>
      </c>
    </row>
    <row r="325" spans="1:12" x14ac:dyDescent="0.2">
      <c r="A325" s="74"/>
      <c r="B325" s="37">
        <v>290</v>
      </c>
      <c r="C325" s="37"/>
      <c r="D325" s="51" t="s">
        <v>220</v>
      </c>
      <c r="E325" s="51"/>
      <c r="F325" s="51"/>
      <c r="G325" s="63">
        <f>SUMIF('05'!$A:$A,$B325,'05'!E:E)+SUMIF('07'!$A:$A,$B325,'07'!E:E)+SUMIF('08'!$A:$A,$B325,'08'!E:E)+SUMIF('09'!$A:$A,$B325,'09'!E:E)+SUMIF('10'!$A:$A,$B325,'10'!E:E)+SUMIF('12'!$A:$A,$B325,'12'!E:E)+SUMIF('13'!$A:$A,$B325,'13'!E:E)+SUMIF('15'!$A:$A,$B325,'15'!E:E)+SUMIF('17'!$A:$A,$B325,'17'!E:E)+SUMIF('20'!$A:$A,$B325,'20'!E:E)+SUMIF('30'!$A:$A,$B325,'30'!E:E)+SUMIF('35'!$A:$A,$B325,'35'!E:E)+SUMIF('40'!$A:$A,$B325,'40'!E:E)+SUMIF('45'!$A:$A,$B325,'45'!E:E)</f>
        <v>4582.63</v>
      </c>
      <c r="H325" s="63">
        <f>SUMIF('05'!$A:$A,$B325,'05'!F:F)+SUMIF('07'!$A:$A,$B325,'07'!F:F)+SUMIF('08'!$A:$A,$B325,'08'!F:F)+SUMIF('09'!$A:$A,$B325,'09'!F:F)+SUMIF('10'!$A:$A,$B325,'10'!F:F)+SUMIF('12'!$A:$A,$B325,'12'!F:F)+SUMIF('13'!$A:$A,$B325,'13'!F:F)+SUMIF('15'!$A:$A,$B325,'15'!F:F)+SUMIF('17'!$A:$A,$B325,'17'!F:F)+SUMIF('20'!$A:$A,$B325,'20'!F:F)+SUMIF('30'!$A:$A,$B325,'30'!F:F)+SUMIF('35'!$A:$A,$B325,'35'!F:F)+SUMIF('40'!$A:$A,$B325,'40'!F:F)+SUMIF('45'!$A:$A,$B325,'45'!F:F)</f>
        <v>54000</v>
      </c>
      <c r="I325" s="63">
        <f>SUMIF('05'!$A:$A,$B325,'05'!G:G)+SUMIF('07'!$A:$A,$B325,'07'!G:G)+SUMIF('08'!$A:$A,$B325,'08'!G:G)+SUMIF('09'!$A:$A,$B325,'09'!G:G)+SUMIF('10'!$A:$A,$B325,'10'!G:G)+SUMIF('12'!$A:$A,$B325,'12'!G:G)+SUMIF('13'!$A:$A,$B325,'13'!G:G)+SUMIF('15'!$A:$A,$B325,'15'!G:G)+SUMIF('17'!$A:$A,$B325,'17'!G:G)+SUMIF('20'!$A:$A,$B325,'20'!G:G)+SUMIF('30'!$A:$A,$B325,'30'!G:G)+SUMIF('35'!$A:$A,$B325,'35'!G:G)+SUMIF('40'!$A:$A,$B325,'40'!G:G)+SUMIF('45'!$A:$A,$B325,'45'!G:G)</f>
        <v>54000</v>
      </c>
      <c r="J325" s="63">
        <f>SUMIF('05'!$A:$A,$B325,'05'!H:H)+SUMIF('07'!$A:$A,$B325,'07'!H:H)+SUMIF('08'!$A:$A,$B325,'08'!H:H)+SUMIF('09'!$A:$A,$B325,'09'!H:H)+SUMIF('10'!$A:$A,$B325,'10'!H:H)+SUMIF('12'!$A:$A,$B325,'12'!H:H)+SUMIF('13'!$A:$A,$B325,'13'!H:H)+SUMIF('15'!$A:$A,$B325,'15'!H:H)+SUMIF('17'!$A:$A,$B325,'17'!H:H)+SUMIF('20'!$A:$A,$B325,'20'!H:H)+SUMIF('30'!$A:$A,$B325,'30'!H:H)+SUMIF('35'!$A:$A,$B325,'35'!H:H)+SUMIF('40'!$A:$A,$B325,'40'!H:H)+SUMIF('45'!$A:$A,$B325,'45'!H:H)</f>
        <v>3500</v>
      </c>
      <c r="K325" s="63">
        <f>SUMIF('05'!$A:$A,$B325,'05'!I:I)+SUMIF('07'!$A:$A,$B325,'07'!I:I)+SUMIF('08'!$A:$A,$B325,'08'!I:I)+SUMIF('09'!$A:$A,$B325,'09'!I:I)+SUMIF('10'!$A:$A,$B325,'10'!I:I)+SUMIF('12'!$A:$A,$B325,'12'!I:I)+SUMIF('13'!$A:$A,$B325,'13'!I:I)+SUMIF('15'!$A:$A,$B325,'15'!I:I)+SUMIF('17'!$A:$A,$B325,'17'!I:I)+SUMIF('20'!$A:$A,$B325,'20'!I:I)+SUMIF('30'!$A:$A,$B325,'30'!I:I)+SUMIF('35'!$A:$A,$B325,'35'!I:I)+SUMIF('40'!$A:$A,$B325,'40'!I:I)+SUMIF('45'!$A:$A,$B325,'45'!I:I)</f>
        <v>3500</v>
      </c>
      <c r="L325" s="63">
        <f>SUMIF('05'!$A:$A,$B325,'05'!J:J)+SUMIF('07'!$A:$A,$B325,'07'!J:J)+SUMIF('08'!$A:$A,$B325,'08'!J:J)+SUMIF('09'!$A:$A,$B325,'09'!J:J)+SUMIF('10'!$A:$A,$B325,'10'!J:J)+SUMIF('12'!$A:$A,$B325,'12'!J:J)+SUMIF('13'!$A:$A,$B325,'13'!J:J)+SUMIF('15'!$A:$A,$B325,'15'!J:J)+SUMIF('17'!$A:$A,$B325,'17'!J:J)+SUMIF('20'!$A:$A,$B325,'20'!J:J)+SUMIF('30'!$A:$A,$B325,'30'!J:J)+SUMIF('35'!$A:$A,$B325,'35'!J:J)+SUMIF('40'!$A:$A,$B325,'40'!J:J)+SUMIF('45'!$A:$A,$B325,'45'!J:J)</f>
        <v>3500</v>
      </c>
    </row>
    <row r="326" spans="1:12" x14ac:dyDescent="0.2">
      <c r="A326" s="74"/>
      <c r="B326" s="37">
        <v>292</v>
      </c>
      <c r="C326" s="37"/>
      <c r="D326" s="51" t="s">
        <v>221</v>
      </c>
      <c r="E326" s="51"/>
      <c r="F326" s="51"/>
      <c r="G326" s="63">
        <f>SUMIF('05'!$A:$A,$B326,'05'!E:E)+SUMIF('07'!$A:$A,$B326,'07'!E:E)+SUMIF('08'!$A:$A,$B326,'08'!E:E)+SUMIF('09'!$A:$A,$B326,'09'!E:E)+SUMIF('10'!$A:$A,$B326,'10'!E:E)+SUMIF('12'!$A:$A,$B326,'12'!E:E)+SUMIF('13'!$A:$A,$B326,'13'!E:E)+SUMIF('15'!$A:$A,$B326,'15'!E:E)+SUMIF('17'!$A:$A,$B326,'17'!E:E)+SUMIF('20'!$A:$A,$B326,'20'!E:E)+SUMIF('30'!$A:$A,$B326,'30'!E:E)+SUMIF('35'!$A:$A,$B326,'35'!E:E)+SUMIF('40'!$A:$A,$B326,'40'!E:E)+SUMIF('45'!$A:$A,$B326,'45'!E:E)</f>
        <v>652766.88</v>
      </c>
      <c r="H326" s="63">
        <f>SUMIF('05'!$A:$A,$B326,'05'!F:F)+SUMIF('07'!$A:$A,$B326,'07'!F:F)+SUMIF('08'!$A:$A,$B326,'08'!F:F)+SUMIF('09'!$A:$A,$B326,'09'!F:F)+SUMIF('10'!$A:$A,$B326,'10'!F:F)+SUMIF('12'!$A:$A,$B326,'12'!F:F)+SUMIF('13'!$A:$A,$B326,'13'!F:F)+SUMIF('15'!$A:$A,$B326,'15'!F:F)+SUMIF('17'!$A:$A,$B326,'17'!F:F)+SUMIF('20'!$A:$A,$B326,'20'!F:F)+SUMIF('30'!$A:$A,$B326,'30'!F:F)+SUMIF('35'!$A:$A,$B326,'35'!F:F)+SUMIF('40'!$A:$A,$B326,'40'!F:F)+SUMIF('45'!$A:$A,$B326,'45'!F:F)</f>
        <v>502000</v>
      </c>
      <c r="I326" s="63">
        <f>SUMIF('05'!$A:$A,$B326,'05'!G:G)+SUMIF('07'!$A:$A,$B326,'07'!G:G)+SUMIF('08'!$A:$A,$B326,'08'!G:G)+SUMIF('09'!$A:$A,$B326,'09'!G:G)+SUMIF('10'!$A:$A,$B326,'10'!G:G)+SUMIF('12'!$A:$A,$B326,'12'!G:G)+SUMIF('13'!$A:$A,$B326,'13'!G:G)+SUMIF('15'!$A:$A,$B326,'15'!G:G)+SUMIF('17'!$A:$A,$B326,'17'!G:G)+SUMIF('20'!$A:$A,$B326,'20'!G:G)+SUMIF('30'!$A:$A,$B326,'30'!G:G)+SUMIF('35'!$A:$A,$B326,'35'!G:G)+SUMIF('40'!$A:$A,$B326,'40'!G:G)+SUMIF('45'!$A:$A,$B326,'45'!G:G)</f>
        <v>502000</v>
      </c>
      <c r="J326" s="63">
        <f>SUMIF('05'!$A:$A,$B326,'05'!H:H)+SUMIF('07'!$A:$A,$B326,'07'!H:H)+SUMIF('08'!$A:$A,$B326,'08'!H:H)+SUMIF('09'!$A:$A,$B326,'09'!H:H)+SUMIF('10'!$A:$A,$B326,'10'!H:H)+SUMIF('12'!$A:$A,$B326,'12'!H:H)+SUMIF('13'!$A:$A,$B326,'13'!H:H)+SUMIF('15'!$A:$A,$B326,'15'!H:H)+SUMIF('17'!$A:$A,$B326,'17'!H:H)+SUMIF('20'!$A:$A,$B326,'20'!H:H)+SUMIF('30'!$A:$A,$B326,'30'!H:H)+SUMIF('35'!$A:$A,$B326,'35'!H:H)+SUMIF('40'!$A:$A,$B326,'40'!H:H)+SUMIF('45'!$A:$A,$B326,'45'!H:H)</f>
        <v>502000</v>
      </c>
      <c r="K326" s="63">
        <f>SUMIF('05'!$A:$A,$B326,'05'!I:I)+SUMIF('07'!$A:$A,$B326,'07'!I:I)+SUMIF('08'!$A:$A,$B326,'08'!I:I)+SUMIF('09'!$A:$A,$B326,'09'!I:I)+SUMIF('10'!$A:$A,$B326,'10'!I:I)+SUMIF('12'!$A:$A,$B326,'12'!I:I)+SUMIF('13'!$A:$A,$B326,'13'!I:I)+SUMIF('15'!$A:$A,$B326,'15'!I:I)+SUMIF('17'!$A:$A,$B326,'17'!I:I)+SUMIF('20'!$A:$A,$B326,'20'!I:I)+SUMIF('30'!$A:$A,$B326,'30'!I:I)+SUMIF('35'!$A:$A,$B326,'35'!I:I)+SUMIF('40'!$A:$A,$B326,'40'!I:I)+SUMIF('45'!$A:$A,$B326,'45'!I:I)</f>
        <v>502000</v>
      </c>
      <c r="L326" s="63">
        <f>SUMIF('05'!$A:$A,$B326,'05'!J:J)+SUMIF('07'!$A:$A,$B326,'07'!J:J)+SUMIF('08'!$A:$A,$B326,'08'!J:J)+SUMIF('09'!$A:$A,$B326,'09'!J:J)+SUMIF('10'!$A:$A,$B326,'10'!J:J)+SUMIF('12'!$A:$A,$B326,'12'!J:J)+SUMIF('13'!$A:$A,$B326,'13'!J:J)+SUMIF('15'!$A:$A,$B326,'15'!J:J)+SUMIF('17'!$A:$A,$B326,'17'!J:J)+SUMIF('20'!$A:$A,$B326,'20'!J:J)+SUMIF('30'!$A:$A,$B326,'30'!J:J)+SUMIF('35'!$A:$A,$B326,'35'!J:J)+SUMIF('40'!$A:$A,$B326,'40'!J:J)+SUMIF('45'!$A:$A,$B326,'45'!J:J)</f>
        <v>502000</v>
      </c>
    </row>
    <row r="327" spans="1:12" x14ac:dyDescent="0.2">
      <c r="A327" s="74"/>
      <c r="B327" s="37">
        <v>293</v>
      </c>
      <c r="C327" s="37"/>
      <c r="D327" s="51" t="s">
        <v>222</v>
      </c>
      <c r="E327" s="51"/>
      <c r="F327" s="51"/>
      <c r="G327" s="63">
        <f>SUMIF('05'!$A:$A,$B327,'05'!E:E)+SUMIF('07'!$A:$A,$B327,'07'!E:E)+SUMIF('08'!$A:$A,$B327,'08'!E:E)+SUMIF('09'!$A:$A,$B327,'09'!E:E)+SUMIF('10'!$A:$A,$B327,'10'!E:E)+SUMIF('12'!$A:$A,$B327,'12'!E:E)+SUMIF('13'!$A:$A,$B327,'13'!E:E)+SUMIF('15'!$A:$A,$B327,'15'!E:E)+SUMIF('17'!$A:$A,$B327,'17'!E:E)+SUMIF('20'!$A:$A,$B327,'20'!E:E)+SUMIF('30'!$A:$A,$B327,'30'!E:E)+SUMIF('35'!$A:$A,$B327,'35'!E:E)+SUMIF('40'!$A:$A,$B327,'40'!E:E)+SUMIF('45'!$A:$A,$B327,'45'!E:E)</f>
        <v>0</v>
      </c>
      <c r="H327" s="63">
        <f>SUMIF('05'!$A:$A,$B327,'05'!F:F)+SUMIF('07'!$A:$A,$B327,'07'!F:F)+SUMIF('08'!$A:$A,$B327,'08'!F:F)+SUMIF('09'!$A:$A,$B327,'09'!F:F)+SUMIF('10'!$A:$A,$B327,'10'!F:F)+SUMIF('12'!$A:$A,$B327,'12'!F:F)+SUMIF('13'!$A:$A,$B327,'13'!F:F)+SUMIF('15'!$A:$A,$B327,'15'!F:F)+SUMIF('17'!$A:$A,$B327,'17'!F:F)+SUMIF('20'!$A:$A,$B327,'20'!F:F)+SUMIF('30'!$A:$A,$B327,'30'!F:F)+SUMIF('35'!$A:$A,$B327,'35'!F:F)+SUMIF('40'!$A:$A,$B327,'40'!F:F)+SUMIF('45'!$A:$A,$B327,'45'!F:F)</f>
        <v>138000</v>
      </c>
      <c r="I327" s="63">
        <f>SUMIF('05'!$A:$A,$B327,'05'!G:G)+SUMIF('07'!$A:$A,$B327,'07'!G:G)+SUMIF('08'!$A:$A,$B327,'08'!G:G)+SUMIF('09'!$A:$A,$B327,'09'!G:G)+SUMIF('10'!$A:$A,$B327,'10'!G:G)+SUMIF('12'!$A:$A,$B327,'12'!G:G)+SUMIF('13'!$A:$A,$B327,'13'!G:G)+SUMIF('15'!$A:$A,$B327,'15'!G:G)+SUMIF('17'!$A:$A,$B327,'17'!G:G)+SUMIF('20'!$A:$A,$B327,'20'!G:G)+SUMIF('30'!$A:$A,$B327,'30'!G:G)+SUMIF('35'!$A:$A,$B327,'35'!G:G)+SUMIF('40'!$A:$A,$B327,'40'!G:G)+SUMIF('45'!$A:$A,$B327,'45'!G:G)</f>
        <v>138000</v>
      </c>
      <c r="J327" s="63">
        <f>SUMIF('05'!$A:$A,$B327,'05'!H:H)+SUMIF('07'!$A:$A,$B327,'07'!H:H)+SUMIF('08'!$A:$A,$B327,'08'!H:H)+SUMIF('09'!$A:$A,$B327,'09'!H:H)+SUMIF('10'!$A:$A,$B327,'10'!H:H)+SUMIF('12'!$A:$A,$B327,'12'!H:H)+SUMIF('13'!$A:$A,$B327,'13'!H:H)+SUMIF('15'!$A:$A,$B327,'15'!H:H)+SUMIF('17'!$A:$A,$B327,'17'!H:H)+SUMIF('20'!$A:$A,$B327,'20'!H:H)+SUMIF('30'!$A:$A,$B327,'30'!H:H)+SUMIF('35'!$A:$A,$B327,'35'!H:H)+SUMIF('40'!$A:$A,$B327,'40'!H:H)+SUMIF('45'!$A:$A,$B327,'45'!H:H)</f>
        <v>138000</v>
      </c>
      <c r="K327" s="63">
        <f>SUMIF('05'!$A:$A,$B327,'05'!I:I)+SUMIF('07'!$A:$A,$B327,'07'!I:I)+SUMIF('08'!$A:$A,$B327,'08'!I:I)+SUMIF('09'!$A:$A,$B327,'09'!I:I)+SUMIF('10'!$A:$A,$B327,'10'!I:I)+SUMIF('12'!$A:$A,$B327,'12'!I:I)+SUMIF('13'!$A:$A,$B327,'13'!I:I)+SUMIF('15'!$A:$A,$B327,'15'!I:I)+SUMIF('17'!$A:$A,$B327,'17'!I:I)+SUMIF('20'!$A:$A,$B327,'20'!I:I)+SUMIF('30'!$A:$A,$B327,'30'!I:I)+SUMIF('35'!$A:$A,$B327,'35'!I:I)+SUMIF('40'!$A:$A,$B327,'40'!I:I)+SUMIF('45'!$A:$A,$B327,'45'!I:I)</f>
        <v>138000</v>
      </c>
      <c r="L327" s="63">
        <f>SUMIF('05'!$A:$A,$B327,'05'!J:J)+SUMIF('07'!$A:$A,$B327,'07'!J:J)+SUMIF('08'!$A:$A,$B327,'08'!J:J)+SUMIF('09'!$A:$A,$B327,'09'!J:J)+SUMIF('10'!$A:$A,$B327,'10'!J:J)+SUMIF('12'!$A:$A,$B327,'12'!J:J)+SUMIF('13'!$A:$A,$B327,'13'!J:J)+SUMIF('15'!$A:$A,$B327,'15'!J:J)+SUMIF('17'!$A:$A,$B327,'17'!J:J)+SUMIF('20'!$A:$A,$B327,'20'!J:J)+SUMIF('30'!$A:$A,$B327,'30'!J:J)+SUMIF('35'!$A:$A,$B327,'35'!J:J)+SUMIF('40'!$A:$A,$B327,'40'!J:J)+SUMIF('45'!$A:$A,$B327,'45'!J:J)</f>
        <v>138000</v>
      </c>
    </row>
    <row r="328" spans="1:12" ht="13.5" thickBot="1" x14ac:dyDescent="0.25">
      <c r="A328" s="74"/>
      <c r="B328" s="46"/>
      <c r="C328" s="46"/>
      <c r="D328" s="46"/>
      <c r="E328" s="77" t="s">
        <v>15</v>
      </c>
      <c r="F328" s="51"/>
      <c r="G328" s="66">
        <f>SUM(G283:G327)</f>
        <v>114549720.36999999</v>
      </c>
      <c r="H328" s="66">
        <f t="shared" ref="H328:L328" si="33">SUM(H283:H327)</f>
        <v>106923700</v>
      </c>
      <c r="I328" s="66">
        <f t="shared" si="33"/>
        <v>122526000</v>
      </c>
      <c r="J328" s="66">
        <f t="shared" si="33"/>
        <v>127368300</v>
      </c>
      <c r="K328" s="66">
        <f t="shared" si="33"/>
        <v>125686200</v>
      </c>
      <c r="L328" s="66">
        <f t="shared" si="33"/>
        <v>126363100</v>
      </c>
    </row>
    <row r="329" spans="1:12" x14ac:dyDescent="0.2">
      <c r="A329" s="74"/>
      <c r="B329" s="46"/>
      <c r="C329" s="46"/>
      <c r="D329" s="46"/>
      <c r="E329" s="77"/>
      <c r="F329" s="51"/>
      <c r="G329" s="59"/>
      <c r="H329" s="39"/>
      <c r="I329" s="39"/>
      <c r="J329" s="39"/>
      <c r="K329" s="39"/>
      <c r="L329" s="39"/>
    </row>
    <row r="330" spans="1:12" ht="12" customHeight="1" x14ac:dyDescent="0.2">
      <c r="A330" s="74"/>
      <c r="B330" s="51"/>
      <c r="C330" s="51"/>
      <c r="D330" s="51"/>
      <c r="E330" s="51"/>
      <c r="F330" s="48" t="s">
        <v>223</v>
      </c>
      <c r="G330" s="59"/>
      <c r="H330" s="41"/>
      <c r="I330" s="41"/>
      <c r="J330" s="41"/>
      <c r="K330" s="41"/>
      <c r="L330" s="41"/>
    </row>
    <row r="331" spans="1:12" s="89" customFormat="1" ht="33.75" x14ac:dyDescent="0.25">
      <c r="A331" s="74"/>
      <c r="C331" s="89" t="s">
        <v>224</v>
      </c>
      <c r="G331" s="90" t="str">
        <f>G3</f>
        <v>Actuals           2013-2014</v>
      </c>
      <c r="H331" s="90" t="str">
        <f t="shared" ref="H331:L331" si="34">H3</f>
        <v>Approved Estimates          2014-2015</v>
      </c>
      <c r="I331" s="90" t="str">
        <f t="shared" si="34"/>
        <v>Revised Estimates                 2014-2015</v>
      </c>
      <c r="J331" s="90" t="str">
        <f t="shared" si="34"/>
        <v>Budget Estimates      2015-2016</v>
      </c>
      <c r="K331" s="90" t="str">
        <f t="shared" si="34"/>
        <v>Forward Estimates     2016-2017</v>
      </c>
      <c r="L331" s="90" t="str">
        <f t="shared" si="34"/>
        <v>Forward Estimates     2017-2018</v>
      </c>
    </row>
    <row r="332" spans="1:12" s="83" customFormat="1" ht="13.5" thickBot="1" x14ac:dyDescent="0.25">
      <c r="A332" s="74"/>
      <c r="B332" s="91" t="s">
        <v>225</v>
      </c>
      <c r="C332" s="91"/>
      <c r="D332" s="91" t="s">
        <v>226</v>
      </c>
      <c r="E332" s="91" t="s">
        <v>227</v>
      </c>
      <c r="F332" s="91"/>
      <c r="G332" s="15"/>
      <c r="H332" s="15"/>
      <c r="I332" s="15"/>
      <c r="J332" s="15"/>
      <c r="K332" s="15"/>
      <c r="L332" s="15"/>
    </row>
    <row r="333" spans="1:12" x14ac:dyDescent="0.2">
      <c r="A333" s="74"/>
      <c r="B333" s="92" t="s">
        <v>228</v>
      </c>
    </row>
    <row r="334" spans="1:12" x14ac:dyDescent="0.2">
      <c r="A334" s="74"/>
      <c r="B334" s="37" t="str">
        <f>'12'!A54</f>
        <v>01A</v>
      </c>
      <c r="C334" s="37"/>
      <c r="D334" s="51" t="str">
        <f>'12'!B54</f>
        <v>DFID</v>
      </c>
      <c r="E334" s="51" t="str">
        <f>'12'!C54</f>
        <v>PSR2</v>
      </c>
      <c r="F334" s="56"/>
      <c r="G334" s="63">
        <f>'12'!E54</f>
        <v>885453.4</v>
      </c>
      <c r="H334" s="63">
        <f>'12'!F54</f>
        <v>427200</v>
      </c>
      <c r="I334" s="63">
        <f>'12'!G54</f>
        <v>427200</v>
      </c>
      <c r="J334" s="63">
        <f>'12'!H54</f>
        <v>0</v>
      </c>
      <c r="K334" s="63">
        <f>'12'!I54</f>
        <v>0</v>
      </c>
      <c r="L334" s="63">
        <f>'12'!J54</f>
        <v>0</v>
      </c>
    </row>
    <row r="335" spans="1:12" x14ac:dyDescent="0.2">
      <c r="A335" s="74"/>
      <c r="B335" s="37" t="str">
        <f>'12'!A55</f>
        <v>02A</v>
      </c>
      <c r="C335" s="37"/>
      <c r="D335" s="51" t="str">
        <f>'12'!B55</f>
        <v>DFID</v>
      </c>
      <c r="E335" s="51" t="str">
        <f>'12'!C55</f>
        <v>Capacity Development Fund</v>
      </c>
      <c r="F335" s="56"/>
      <c r="G335" s="63">
        <f>'12'!E55</f>
        <v>256370.58</v>
      </c>
      <c r="H335" s="63">
        <f>'12'!F55</f>
        <v>400000</v>
      </c>
      <c r="I335" s="63">
        <f>'12'!G55</f>
        <v>400000</v>
      </c>
      <c r="J335" s="63">
        <f>'12'!H55</f>
        <v>0</v>
      </c>
      <c r="K335" s="63">
        <f>'12'!I55</f>
        <v>0</v>
      </c>
      <c r="L335" s="63">
        <f>'12'!J55</f>
        <v>0</v>
      </c>
    </row>
    <row r="336" spans="1:12" x14ac:dyDescent="0.2">
      <c r="A336" s="74"/>
      <c r="B336" s="37" t="str">
        <f>'12'!A56</f>
        <v>03A</v>
      </c>
      <c r="C336" s="37"/>
      <c r="D336" s="51" t="str">
        <f>'12'!B56</f>
        <v>DFID</v>
      </c>
      <c r="E336" s="51" t="str">
        <f>'12'!C56</f>
        <v>ACTS</v>
      </c>
      <c r="F336" s="56"/>
      <c r="G336" s="63">
        <f>'12'!E56</f>
        <v>930091.15</v>
      </c>
      <c r="H336" s="63">
        <f>'12'!F56</f>
        <v>0</v>
      </c>
      <c r="I336" s="63">
        <f>'12'!G56</f>
        <v>0</v>
      </c>
      <c r="J336" s="63">
        <f>'12'!H56</f>
        <v>0</v>
      </c>
      <c r="K336" s="63">
        <f>'12'!I56</f>
        <v>0</v>
      </c>
      <c r="L336" s="63">
        <f>'12'!J56</f>
        <v>0</v>
      </c>
    </row>
    <row r="337" spans="1:12" x14ac:dyDescent="0.2">
      <c r="A337" s="74"/>
      <c r="B337" s="37" t="str">
        <f>'12'!A57</f>
        <v>34A</v>
      </c>
      <c r="C337" s="37"/>
      <c r="D337" s="51" t="str">
        <f>'12'!B57</f>
        <v>DFID</v>
      </c>
      <c r="E337" s="51" t="str">
        <f>'12'!C57</f>
        <v>Technical Support</v>
      </c>
      <c r="F337" s="56"/>
      <c r="G337" s="63">
        <f>'12'!E57</f>
        <v>707615.72</v>
      </c>
      <c r="H337" s="63">
        <f>'12'!F57</f>
        <v>0</v>
      </c>
      <c r="I337" s="63">
        <f>'12'!G57</f>
        <v>0</v>
      </c>
      <c r="J337" s="63">
        <f>'12'!H57</f>
        <v>0</v>
      </c>
      <c r="K337" s="63">
        <f>'12'!I57</f>
        <v>0</v>
      </c>
      <c r="L337" s="63">
        <f>'12'!J57</f>
        <v>0</v>
      </c>
    </row>
    <row r="338" spans="1:12" x14ac:dyDescent="0.2">
      <c r="A338" s="74"/>
      <c r="B338" s="37" t="str">
        <f>'12'!A58</f>
        <v>04A</v>
      </c>
      <c r="C338" s="37"/>
      <c r="D338" s="51" t="str">
        <f>'12'!B58</f>
        <v>DFID</v>
      </c>
      <c r="E338" s="51" t="str">
        <f>'12'!C58</f>
        <v>Disaster Prepardness Repairs</v>
      </c>
      <c r="F338" s="56"/>
      <c r="G338" s="63">
        <f>'12'!E58</f>
        <v>0</v>
      </c>
      <c r="H338" s="63">
        <f>'12'!F58</f>
        <v>0</v>
      </c>
      <c r="I338" s="63">
        <f>'12'!G58</f>
        <v>12700</v>
      </c>
      <c r="J338" s="63">
        <f>'12'!H58</f>
        <v>0</v>
      </c>
      <c r="K338" s="63">
        <f>'12'!I58</f>
        <v>0</v>
      </c>
      <c r="L338" s="63">
        <f>'12'!J58</f>
        <v>0</v>
      </c>
    </row>
    <row r="339" spans="1:12" s="83" customFormat="1" x14ac:dyDescent="0.2">
      <c r="A339" s="74"/>
      <c r="B339" s="77" t="str">
        <f>'12'!A59</f>
        <v>TOTAL CAPITAL EXPENDITURE</v>
      </c>
      <c r="C339" s="94"/>
      <c r="D339" s="50"/>
      <c r="E339" s="50"/>
      <c r="F339" s="95"/>
      <c r="G339" s="96">
        <f>SUM(G334:G338)</f>
        <v>2779530.8499999996</v>
      </c>
      <c r="H339" s="96">
        <f t="shared" ref="H339:L339" si="35">SUM(H334:H338)</f>
        <v>827200</v>
      </c>
      <c r="I339" s="96">
        <f t="shared" si="35"/>
        <v>839900</v>
      </c>
      <c r="J339" s="96">
        <f t="shared" si="35"/>
        <v>0</v>
      </c>
      <c r="K339" s="96">
        <f t="shared" si="35"/>
        <v>0</v>
      </c>
      <c r="L339" s="96">
        <f t="shared" si="35"/>
        <v>0</v>
      </c>
    </row>
    <row r="340" spans="1:12" x14ac:dyDescent="0.2">
      <c r="A340" s="74"/>
    </row>
    <row r="341" spans="1:12" x14ac:dyDescent="0.2">
      <c r="A341" s="74"/>
      <c r="B341" s="92" t="s">
        <v>229</v>
      </c>
    </row>
    <row r="342" spans="1:12" x14ac:dyDescent="0.2">
      <c r="A342" s="74"/>
      <c r="B342" s="37" t="str">
        <f>'15'!A45</f>
        <v>32A</v>
      </c>
      <c r="C342" s="37"/>
      <c r="D342" s="51" t="str">
        <f>'15'!B45</f>
        <v>GOM</v>
      </c>
      <c r="E342" s="51" t="str">
        <f>'15'!C45</f>
        <v>Media Exchange Develoment</v>
      </c>
      <c r="F342" s="56"/>
      <c r="G342" s="63">
        <f>'15'!E45</f>
        <v>962650</v>
      </c>
      <c r="H342" s="63">
        <f>'15'!F45</f>
        <v>0</v>
      </c>
      <c r="I342" s="63">
        <f>'15'!G45</f>
        <v>909600</v>
      </c>
      <c r="J342" s="63">
        <f>'15'!H45</f>
        <v>292900</v>
      </c>
      <c r="K342" s="63">
        <f>'15'!I45</f>
        <v>0</v>
      </c>
      <c r="L342" s="63">
        <f>'15'!J45</f>
        <v>0</v>
      </c>
    </row>
    <row r="343" spans="1:12" x14ac:dyDescent="0.2">
      <c r="A343" s="74"/>
      <c r="B343" s="37" t="str">
        <f>'15'!A46</f>
        <v>31A</v>
      </c>
      <c r="C343" s="37"/>
      <c r="D343" s="51" t="str">
        <f>'15'!B46</f>
        <v>DFID</v>
      </c>
      <c r="E343" s="51" t="str">
        <f>'15'!C46</f>
        <v>Cemetary Establishment</v>
      </c>
      <c r="F343" s="56"/>
      <c r="G343" s="63">
        <f>'15'!E46</f>
        <v>622851.63</v>
      </c>
      <c r="H343" s="63">
        <f>'15'!F46</f>
        <v>100000</v>
      </c>
      <c r="I343" s="63">
        <f>'15'!G46</f>
        <v>100000</v>
      </c>
      <c r="J343" s="63">
        <f>'15'!H46</f>
        <v>270800</v>
      </c>
      <c r="K343" s="63">
        <f>'15'!I46</f>
        <v>0</v>
      </c>
      <c r="L343" s="63">
        <f>'15'!J46</f>
        <v>0</v>
      </c>
    </row>
    <row r="344" spans="1:12" s="83" customFormat="1" x14ac:dyDescent="0.2">
      <c r="A344" s="74"/>
      <c r="B344" s="77" t="str">
        <f>'15'!A47</f>
        <v>TOTAL CAPITAL EXPENDITURE</v>
      </c>
      <c r="C344" s="94"/>
      <c r="D344" s="50"/>
      <c r="E344" s="50"/>
      <c r="F344" s="95"/>
      <c r="G344" s="96">
        <f>'15'!E47</f>
        <v>1585501.63</v>
      </c>
      <c r="H344" s="96">
        <f>'15'!F47</f>
        <v>100000</v>
      </c>
      <c r="I344" s="96">
        <f>'15'!G47</f>
        <v>1009600</v>
      </c>
      <c r="J344" s="96">
        <f>'15'!H47</f>
        <v>563700</v>
      </c>
      <c r="K344" s="96">
        <f>'15'!I47</f>
        <v>0</v>
      </c>
      <c r="L344" s="96">
        <f>'15'!J47</f>
        <v>0</v>
      </c>
    </row>
    <row r="345" spans="1:12" s="83" customFormat="1" x14ac:dyDescent="0.2">
      <c r="A345" s="74"/>
      <c r="B345" s="77"/>
      <c r="C345" s="94"/>
      <c r="D345" s="50"/>
      <c r="E345" s="50"/>
      <c r="F345" s="95"/>
      <c r="G345" s="59"/>
      <c r="H345" s="59"/>
      <c r="I345" s="59"/>
      <c r="J345" s="59"/>
      <c r="K345" s="59"/>
      <c r="L345" s="59"/>
    </row>
    <row r="346" spans="1:12" x14ac:dyDescent="0.2">
      <c r="A346" s="74"/>
      <c r="B346" s="92" t="s">
        <v>230</v>
      </c>
    </row>
    <row r="347" spans="1:12" x14ac:dyDescent="0.2">
      <c r="A347" s="74"/>
      <c r="B347" s="37" t="str">
        <f>'17'!A58</f>
        <v>02A</v>
      </c>
      <c r="C347" s="37"/>
      <c r="D347" s="51" t="str">
        <f>'17'!B58</f>
        <v>DFID</v>
      </c>
      <c r="E347" s="51" t="str">
        <f>'17'!C58</f>
        <v>MDC Operations 2012</v>
      </c>
      <c r="F347" s="56"/>
      <c r="G347" s="63">
        <f>'17'!E58</f>
        <v>5870100</v>
      </c>
      <c r="H347" s="63">
        <f>'17'!F58</f>
        <v>7170400</v>
      </c>
      <c r="I347" s="63">
        <f>'17'!G58</f>
        <v>7170400</v>
      </c>
      <c r="J347" s="63">
        <f>'17'!H58</f>
        <v>2000000</v>
      </c>
      <c r="K347" s="63">
        <f>'17'!I58</f>
        <v>2000000</v>
      </c>
      <c r="L347" s="63">
        <f>'17'!J58</f>
        <v>0</v>
      </c>
    </row>
    <row r="348" spans="1:12" x14ac:dyDescent="0.2">
      <c r="A348" s="74"/>
      <c r="B348" s="37" t="str">
        <f>'17'!A59</f>
        <v>03A</v>
      </c>
      <c r="C348" s="37"/>
      <c r="D348" s="51" t="str">
        <f>'17'!B59</f>
        <v>EU</v>
      </c>
      <c r="E348" s="51" t="str">
        <f>'17'!C59</f>
        <v>Little Bay - Phase 1 Build Out (MDC)</v>
      </c>
      <c r="F348" s="56"/>
      <c r="G348" s="63">
        <f>'17'!E59</f>
        <v>3500000</v>
      </c>
      <c r="H348" s="63">
        <f>'17'!F59</f>
        <v>0</v>
      </c>
      <c r="I348" s="63">
        <f>'17'!G59</f>
        <v>0</v>
      </c>
      <c r="J348" s="63">
        <f>'17'!H59</f>
        <v>0</v>
      </c>
      <c r="K348" s="63">
        <f>'17'!I59</f>
        <v>0</v>
      </c>
      <c r="L348" s="63">
        <f>'17'!J59</f>
        <v>0</v>
      </c>
    </row>
    <row r="349" spans="1:12" x14ac:dyDescent="0.2">
      <c r="A349" s="74"/>
      <c r="B349" s="37" t="str">
        <f>'17'!A60</f>
        <v>56A</v>
      </c>
      <c r="C349" s="37"/>
      <c r="D349" s="51" t="str">
        <f>'17'!B60</f>
        <v>LOCAL</v>
      </c>
      <c r="E349" s="51" t="str">
        <f>'17'!C60</f>
        <v>BNTF 6</v>
      </c>
      <c r="F349" s="56"/>
      <c r="G349" s="63">
        <f>'17'!E60</f>
        <v>437200</v>
      </c>
      <c r="H349" s="63">
        <f>'17'!F60</f>
        <v>0</v>
      </c>
      <c r="I349" s="63">
        <f>'17'!G60</f>
        <v>0</v>
      </c>
      <c r="J349" s="63">
        <f>'17'!H60</f>
        <v>500000</v>
      </c>
      <c r="K349" s="63">
        <f>'17'!I60</f>
        <v>0</v>
      </c>
      <c r="L349" s="63">
        <f>'17'!J60</f>
        <v>0</v>
      </c>
    </row>
    <row r="350" spans="1:12" x14ac:dyDescent="0.2">
      <c r="A350" s="74"/>
      <c r="B350" s="37" t="str">
        <f>'17'!A61</f>
        <v>67A</v>
      </c>
      <c r="C350" s="37"/>
      <c r="D350" s="51" t="str">
        <f>'17'!B61</f>
        <v>EU</v>
      </c>
      <c r="E350" s="51" t="str">
        <f>'17'!C61</f>
        <v>Fibre Optic Cable Phase 2</v>
      </c>
      <c r="F350" s="56"/>
      <c r="G350" s="63">
        <f>'17'!E61</f>
        <v>0</v>
      </c>
      <c r="H350" s="63">
        <f>'17'!F61</f>
        <v>3000000</v>
      </c>
      <c r="I350" s="63">
        <f>'17'!G61</f>
        <v>3000000</v>
      </c>
      <c r="J350" s="63">
        <f>'17'!H61</f>
        <v>2996300</v>
      </c>
      <c r="K350" s="63">
        <f>'17'!I61</f>
        <v>0</v>
      </c>
      <c r="L350" s="63">
        <f>'17'!J61</f>
        <v>0</v>
      </c>
    </row>
    <row r="351" spans="1:12" x14ac:dyDescent="0.2">
      <c r="A351" s="74"/>
      <c r="B351" s="37" t="str">
        <f>'17'!A62</f>
        <v>74A</v>
      </c>
      <c r="C351" s="37"/>
      <c r="D351" s="51" t="str">
        <f>'17'!B62</f>
        <v>EU</v>
      </c>
      <c r="E351" s="51" t="str">
        <f>'17'!C62</f>
        <v>ICT</v>
      </c>
      <c r="F351" s="56"/>
      <c r="G351" s="63">
        <f>'17'!E62</f>
        <v>87654.56</v>
      </c>
      <c r="H351" s="63">
        <f>'17'!F62</f>
        <v>1870000</v>
      </c>
      <c r="I351" s="63">
        <f>'17'!G62</f>
        <v>0</v>
      </c>
      <c r="J351" s="63">
        <f>'17'!H62</f>
        <v>1870000</v>
      </c>
      <c r="K351" s="63">
        <f>'17'!I62</f>
        <v>0</v>
      </c>
      <c r="L351" s="63">
        <f>'17'!J62</f>
        <v>0</v>
      </c>
    </row>
    <row r="352" spans="1:12" x14ac:dyDescent="0.2">
      <c r="A352" s="74"/>
      <c r="B352" s="37" t="str">
        <f>'17'!A63</f>
        <v>76A</v>
      </c>
      <c r="C352" s="37"/>
      <c r="D352" s="51" t="str">
        <f>'17'!B63</f>
        <v>EU</v>
      </c>
      <c r="E352" s="51" t="str">
        <f>'17'!C63</f>
        <v>Lt Bay Town Centre Expansion Phs I</v>
      </c>
      <c r="F352" s="56"/>
      <c r="G352" s="63">
        <f>'17'!E63</f>
        <v>0</v>
      </c>
      <c r="H352" s="63">
        <f>'17'!F63</f>
        <v>687800</v>
      </c>
      <c r="I352" s="63">
        <f>'17'!G63</f>
        <v>687800</v>
      </c>
      <c r="J352" s="63">
        <f>'17'!H63</f>
        <v>0</v>
      </c>
      <c r="K352" s="63">
        <f>'17'!I63</f>
        <v>0</v>
      </c>
      <c r="L352" s="63">
        <f>'17'!J63</f>
        <v>0</v>
      </c>
    </row>
    <row r="353" spans="1:12" s="83" customFormat="1" x14ac:dyDescent="0.2">
      <c r="A353" s="74"/>
      <c r="B353" s="77" t="str">
        <f>'17'!A64</f>
        <v>TOTAL CAPITAL EXPENDITURE</v>
      </c>
      <c r="C353" s="94"/>
      <c r="D353" s="50"/>
      <c r="E353" s="50"/>
      <c r="F353" s="95"/>
      <c r="G353" s="96">
        <f>'17'!E64</f>
        <v>9894954.5600000005</v>
      </c>
      <c r="H353" s="96">
        <f>'17'!F64</f>
        <v>12728200</v>
      </c>
      <c r="I353" s="96">
        <f>'17'!G64</f>
        <v>10858200</v>
      </c>
      <c r="J353" s="96">
        <f>'17'!H64</f>
        <v>7366300</v>
      </c>
      <c r="K353" s="96">
        <f>'17'!I64</f>
        <v>2000000</v>
      </c>
      <c r="L353" s="96">
        <f>'17'!J64</f>
        <v>0</v>
      </c>
    </row>
    <row r="354" spans="1:12" x14ac:dyDescent="0.2">
      <c r="A354" s="74"/>
    </row>
    <row r="355" spans="1:12" x14ac:dyDescent="0.2">
      <c r="A355" s="74"/>
      <c r="B355" s="50" t="s">
        <v>231</v>
      </c>
    </row>
    <row r="356" spans="1:12" x14ac:dyDescent="0.2">
      <c r="A356" s="74"/>
      <c r="B356" s="37" t="str">
        <f>'20'!A56</f>
        <v>75A</v>
      </c>
      <c r="C356" s="37"/>
      <c r="D356" s="51" t="str">
        <f>'20'!B56</f>
        <v>EU</v>
      </c>
      <c r="E356" s="51" t="str">
        <f>'20'!C56</f>
        <v xml:space="preserve">Little Bay Port Expansion </v>
      </c>
      <c r="F356" s="56"/>
      <c r="G356" s="63">
        <f>'20'!E56</f>
        <v>0</v>
      </c>
      <c r="H356" s="63">
        <f>'20'!F56</f>
        <v>6362500</v>
      </c>
      <c r="I356" s="63">
        <f>'20'!G56</f>
        <v>6362500</v>
      </c>
      <c r="J356" s="63">
        <f>'20'!H56</f>
        <v>0</v>
      </c>
      <c r="K356" s="63">
        <f>'20'!I56</f>
        <v>0</v>
      </c>
      <c r="L356" s="63">
        <f>'20'!J56</f>
        <v>0</v>
      </c>
    </row>
    <row r="357" spans="1:12" x14ac:dyDescent="0.2">
      <c r="A357" s="74"/>
      <c r="B357" s="37" t="str">
        <f>'20'!A57</f>
        <v>76A</v>
      </c>
      <c r="C357" s="37"/>
      <c r="D357" s="51" t="str">
        <f>'20'!B57</f>
        <v>EU</v>
      </c>
      <c r="E357" s="51" t="str">
        <f>'20'!C57</f>
        <v>Little Bay Town Centre Expansion Phase 1</v>
      </c>
      <c r="F357" s="56"/>
      <c r="G357" s="63">
        <f>'20'!E57</f>
        <v>3551.37</v>
      </c>
      <c r="H357" s="63">
        <f>'20'!F57</f>
        <v>0</v>
      </c>
      <c r="I357" s="63">
        <f>'20'!G57</f>
        <v>0</v>
      </c>
      <c r="J357" s="63">
        <f>'20'!H57</f>
        <v>0</v>
      </c>
      <c r="K357" s="63">
        <f>'20'!I57</f>
        <v>0</v>
      </c>
      <c r="L357" s="63">
        <f>'20'!J57</f>
        <v>0</v>
      </c>
    </row>
    <row r="358" spans="1:12" x14ac:dyDescent="0.2">
      <c r="A358" s="74"/>
      <c r="B358" s="37" t="str">
        <f>'20'!A58</f>
        <v>78A</v>
      </c>
      <c r="C358" s="37"/>
      <c r="D358" s="51" t="str">
        <f>'20'!B58</f>
        <v>EU</v>
      </c>
      <c r="E358" s="51" t="str">
        <f>'20'!C58</f>
        <v xml:space="preserve">Project Management </v>
      </c>
      <c r="F358" s="56"/>
      <c r="G358" s="63">
        <f>'20'!E58</f>
        <v>920024.14</v>
      </c>
      <c r="H358" s="63">
        <f>'20'!F58</f>
        <v>2000000</v>
      </c>
      <c r="I358" s="63">
        <f>'20'!G58</f>
        <v>2000000</v>
      </c>
      <c r="J358" s="63">
        <f>'20'!H58</f>
        <v>2500000</v>
      </c>
      <c r="K358" s="63">
        <f>'20'!I58</f>
        <v>0</v>
      </c>
      <c r="L358" s="63">
        <f>'20'!J58</f>
        <v>0</v>
      </c>
    </row>
    <row r="359" spans="1:12" x14ac:dyDescent="0.2">
      <c r="A359" s="74"/>
      <c r="B359" s="37" t="str">
        <f>'20'!A59</f>
        <v>32A</v>
      </c>
      <c r="C359" s="37"/>
      <c r="D359" s="51" t="str">
        <f>'20'!B59</f>
        <v>DFID</v>
      </c>
      <c r="E359" s="51" t="str">
        <f>'20'!C59</f>
        <v>Education Infastructure</v>
      </c>
      <c r="F359" s="56"/>
      <c r="G359" s="63">
        <f>'20'!E59</f>
        <v>3958931.09</v>
      </c>
      <c r="H359" s="63">
        <f>'20'!F59</f>
        <v>2200000</v>
      </c>
      <c r="I359" s="63">
        <f>'20'!G59</f>
        <v>2200000</v>
      </c>
      <c r="J359" s="63">
        <f>'20'!H59</f>
        <v>284800</v>
      </c>
      <c r="K359" s="63">
        <f>'20'!I59</f>
        <v>0</v>
      </c>
      <c r="L359" s="63">
        <f>'20'!J59</f>
        <v>0</v>
      </c>
    </row>
    <row r="360" spans="1:12" x14ac:dyDescent="0.2">
      <c r="A360" s="74"/>
      <c r="B360" s="37" t="str">
        <f>'20'!A60</f>
        <v>61A</v>
      </c>
      <c r="C360" s="37"/>
      <c r="D360" s="51" t="str">
        <f>'20'!B60</f>
        <v>DFID</v>
      </c>
      <c r="E360" s="51" t="str">
        <f>'20'!C60</f>
        <v xml:space="preserve">Government Accomodation </v>
      </c>
      <c r="F360" s="56"/>
      <c r="G360" s="63">
        <f>'20'!E60</f>
        <v>2376706.9300000002</v>
      </c>
      <c r="H360" s="63">
        <f>'20'!F60</f>
        <v>2000000</v>
      </c>
      <c r="I360" s="63">
        <f>'20'!G60</f>
        <v>2000000</v>
      </c>
      <c r="J360" s="63">
        <f>'20'!H60</f>
        <v>2200000</v>
      </c>
      <c r="K360" s="63">
        <f>'20'!I60</f>
        <v>0</v>
      </c>
      <c r="L360" s="63">
        <f>'20'!J60</f>
        <v>0</v>
      </c>
    </row>
    <row r="361" spans="1:12" x14ac:dyDescent="0.2">
      <c r="A361" s="74"/>
      <c r="B361" s="37" t="str">
        <f>'20'!A61</f>
        <v>62N</v>
      </c>
      <c r="C361" s="37"/>
      <c r="D361" s="51" t="str">
        <f>'20'!B61</f>
        <v>DFID</v>
      </c>
      <c r="E361" s="51" t="str">
        <f>'20'!C61</f>
        <v xml:space="preserve">Miscellaneous(Small Capital Proj) </v>
      </c>
      <c r="F361" s="56"/>
      <c r="G361" s="63">
        <f>'20'!E61</f>
        <v>1489173.22</v>
      </c>
      <c r="H361" s="63">
        <f>'20'!F61</f>
        <v>1538600</v>
      </c>
      <c r="I361" s="63">
        <f>'20'!G61</f>
        <v>1538600</v>
      </c>
      <c r="J361" s="63">
        <f>'20'!H61</f>
        <v>0</v>
      </c>
      <c r="K361" s="63">
        <f>'20'!I61</f>
        <v>0</v>
      </c>
      <c r="L361" s="63">
        <f>'20'!J61</f>
        <v>0</v>
      </c>
    </row>
    <row r="362" spans="1:12" x14ac:dyDescent="0.2">
      <c r="A362" s="74"/>
      <c r="B362" s="37" t="str">
        <f>'20'!A62</f>
        <v>33A</v>
      </c>
      <c r="C362" s="37"/>
      <c r="D362" s="51" t="str">
        <f>'20'!B62</f>
        <v>DFID</v>
      </c>
      <c r="E362" s="51" t="str">
        <f>'20'!C62</f>
        <v>Census 2012</v>
      </c>
      <c r="F362" s="56"/>
      <c r="G362" s="63">
        <f>'20'!E62</f>
        <v>0</v>
      </c>
      <c r="H362" s="63">
        <f>'20'!F62</f>
        <v>157400</v>
      </c>
      <c r="I362" s="63">
        <f>'20'!G62</f>
        <v>157400</v>
      </c>
      <c r="J362" s="63">
        <f>'20'!H62</f>
        <v>157400</v>
      </c>
      <c r="K362" s="63">
        <f>'20'!I62</f>
        <v>0</v>
      </c>
      <c r="L362" s="63">
        <f>'20'!J62</f>
        <v>0</v>
      </c>
    </row>
    <row r="363" spans="1:12" x14ac:dyDescent="0.2">
      <c r="A363" s="74"/>
      <c r="B363" s="37" t="str">
        <f>'20'!A63</f>
        <v>34A</v>
      </c>
      <c r="C363" s="37"/>
      <c r="D363" s="51" t="str">
        <f>'20'!B63</f>
        <v>DFID</v>
      </c>
      <c r="E363" s="51" t="str">
        <f>'20'!C63</f>
        <v>Technical Support</v>
      </c>
      <c r="F363" s="56"/>
      <c r="G363" s="63">
        <f>'20'!E63</f>
        <v>0</v>
      </c>
      <c r="H363" s="63">
        <f>'20'!F63</f>
        <v>0</v>
      </c>
      <c r="I363" s="63">
        <f>'20'!G63</f>
        <v>1500000</v>
      </c>
      <c r="J363" s="63">
        <f>'20'!H63</f>
        <v>0</v>
      </c>
      <c r="K363" s="63">
        <f>'20'!I63</f>
        <v>0</v>
      </c>
      <c r="L363" s="63">
        <f>'20'!J63</f>
        <v>0</v>
      </c>
    </row>
    <row r="364" spans="1:12" x14ac:dyDescent="0.2">
      <c r="A364" s="74"/>
      <c r="B364" s="37" t="str">
        <f>'20'!A64</f>
        <v>36A</v>
      </c>
      <c r="C364" s="37"/>
      <c r="D364" s="51" t="str">
        <f>'20'!B64</f>
        <v>EU</v>
      </c>
      <c r="E364" s="51" t="str">
        <f>'20'!C64</f>
        <v xml:space="preserve">Carr's Bay Port Development </v>
      </c>
      <c r="F364" s="56"/>
      <c r="G364" s="63">
        <f>'20'!E64</f>
        <v>3346385.46</v>
      </c>
      <c r="H364" s="63">
        <f>'20'!F64</f>
        <v>2200000</v>
      </c>
      <c r="I364" s="63">
        <f>'20'!G64</f>
        <v>2200000</v>
      </c>
      <c r="J364" s="63">
        <f>'20'!H64</f>
        <v>0</v>
      </c>
      <c r="K364" s="63">
        <f>'20'!I64</f>
        <v>0</v>
      </c>
      <c r="L364" s="63">
        <f>'20'!J64</f>
        <v>0</v>
      </c>
    </row>
    <row r="365" spans="1:12" x14ac:dyDescent="0.2">
      <c r="A365" s="74"/>
      <c r="B365" s="37" t="str">
        <f>'20'!A65</f>
        <v>24A</v>
      </c>
      <c r="C365" s="37"/>
      <c r="D365" s="51" t="str">
        <f>'20'!B65</f>
        <v>DFID</v>
      </c>
      <c r="E365" s="51" t="str">
        <f>'20'!C65</f>
        <v>Miscellaneous (Small Capital) 14</v>
      </c>
      <c r="F365" s="56"/>
      <c r="G365" s="63">
        <f>'20'!E65</f>
        <v>1489173.22</v>
      </c>
      <c r="H365" s="63">
        <f>'20'!F65</f>
        <v>350000</v>
      </c>
      <c r="I365" s="63">
        <f>'20'!G65</f>
        <v>1800000</v>
      </c>
      <c r="J365" s="63">
        <f>'20'!H65</f>
        <v>302000</v>
      </c>
      <c r="K365" s="63">
        <f>'20'!I65</f>
        <v>0</v>
      </c>
      <c r="L365" s="63">
        <f>'20'!J65</f>
        <v>0</v>
      </c>
    </row>
    <row r="366" spans="1:12" x14ac:dyDescent="0.2">
      <c r="A366" s="74"/>
      <c r="B366" s="37" t="str">
        <f>'20'!A66</f>
        <v>37A</v>
      </c>
      <c r="C366" s="37"/>
      <c r="D366" s="51" t="str">
        <f>'20'!B66</f>
        <v>DFID</v>
      </c>
      <c r="E366" s="51" t="str">
        <f>'20'!C66</f>
        <v xml:space="preserve">Hospital Redevelopment </v>
      </c>
      <c r="F366" s="56"/>
      <c r="G366" s="63">
        <f>'20'!E66</f>
        <v>1414444.51</v>
      </c>
      <c r="H366" s="63">
        <f>'20'!F66</f>
        <v>11183800</v>
      </c>
      <c r="I366" s="63">
        <f>'20'!G66</f>
        <v>11183800</v>
      </c>
      <c r="J366" s="63">
        <f>'20'!H66</f>
        <v>1000000</v>
      </c>
      <c r="K366" s="63">
        <f>'20'!I66</f>
        <v>0</v>
      </c>
      <c r="L366" s="63">
        <f>'20'!J66</f>
        <v>0</v>
      </c>
    </row>
    <row r="367" spans="1:12" x14ac:dyDescent="0.2">
      <c r="A367" s="74"/>
      <c r="B367" s="37" t="str">
        <f>'20'!A67</f>
        <v>66A</v>
      </c>
      <c r="C367" s="37"/>
      <c r="D367" s="51" t="str">
        <f>'20'!B67</f>
        <v>EU</v>
      </c>
      <c r="E367" s="51" t="str">
        <f>'20'!C67</f>
        <v xml:space="preserve">Port Development(Gunn Hill) </v>
      </c>
      <c r="F367" s="56"/>
      <c r="G367" s="63">
        <f>'20'!E67</f>
        <v>3278296.45</v>
      </c>
      <c r="H367" s="63">
        <f>'20'!F67</f>
        <v>0</v>
      </c>
      <c r="I367" s="63">
        <f>'20'!G67</f>
        <v>281700</v>
      </c>
      <c r="J367" s="63">
        <f>'20'!H67</f>
        <v>0</v>
      </c>
      <c r="K367" s="63">
        <f>'20'!I67</f>
        <v>0</v>
      </c>
      <c r="L367" s="63">
        <f>'20'!J67</f>
        <v>0</v>
      </c>
    </row>
    <row r="368" spans="1:12" x14ac:dyDescent="0.2">
      <c r="A368" s="74"/>
      <c r="B368" s="37" t="str">
        <f>'20'!A68</f>
        <v>68A</v>
      </c>
      <c r="C368" s="37"/>
      <c r="D368" s="51" t="str">
        <f>'20'!B68</f>
        <v>EU</v>
      </c>
      <c r="E368" s="51" t="str">
        <f>'20'!C68</f>
        <v xml:space="preserve">Sports Centre </v>
      </c>
      <c r="F368" s="56"/>
      <c r="G368" s="63">
        <f>'20'!E68</f>
        <v>0</v>
      </c>
      <c r="H368" s="63">
        <f>'20'!F68</f>
        <v>1800000</v>
      </c>
      <c r="I368" s="63">
        <f>'20'!G68</f>
        <v>3640000</v>
      </c>
      <c r="J368" s="63">
        <f>'20'!H68</f>
        <v>0</v>
      </c>
      <c r="K368" s="63">
        <f>'20'!I68</f>
        <v>0</v>
      </c>
      <c r="L368" s="63">
        <f>'20'!J68</f>
        <v>0</v>
      </c>
    </row>
    <row r="369" spans="1:12" x14ac:dyDescent="0.2">
      <c r="A369" s="74"/>
      <c r="B369" s="37" t="str">
        <f>'20'!A69</f>
        <v>69A</v>
      </c>
      <c r="C369" s="37"/>
      <c r="D369" s="51" t="str">
        <f>'20'!B69</f>
        <v>EU</v>
      </c>
      <c r="E369" s="51" t="str">
        <f>'20'!C69</f>
        <v>MAHLE-Tractors</v>
      </c>
      <c r="F369" s="56"/>
      <c r="G369" s="63">
        <f>'20'!E69</f>
        <v>199999.16</v>
      </c>
      <c r="H369" s="63">
        <f>'20'!F69</f>
        <v>0</v>
      </c>
      <c r="I369" s="63">
        <f>'20'!G69</f>
        <v>0</v>
      </c>
      <c r="J369" s="63">
        <f>'20'!H69</f>
        <v>0</v>
      </c>
      <c r="K369" s="63">
        <f>'20'!I69</f>
        <v>0</v>
      </c>
      <c r="L369" s="63">
        <f>'20'!J69</f>
        <v>0</v>
      </c>
    </row>
    <row r="370" spans="1:12" x14ac:dyDescent="0.2">
      <c r="A370" s="74"/>
      <c r="B370" s="37" t="str">
        <f>'20'!A70</f>
        <v>70A</v>
      </c>
      <c r="C370" s="37"/>
      <c r="D370" s="51" t="str">
        <f>'20'!B70</f>
        <v>EU</v>
      </c>
      <c r="E370" s="51" t="str">
        <f>'20'!C70</f>
        <v>Miscellaneous 14</v>
      </c>
      <c r="F370" s="56"/>
      <c r="G370" s="63">
        <f>'20'!E70</f>
        <v>269290.32</v>
      </c>
      <c r="H370" s="63">
        <f>'20'!F70</f>
        <v>1000000</v>
      </c>
      <c r="I370" s="63">
        <f>'20'!G70</f>
        <v>1000000</v>
      </c>
      <c r="J370" s="63">
        <f>'20'!H70</f>
        <v>1500000</v>
      </c>
      <c r="K370" s="63">
        <f>'20'!I70</f>
        <v>320000</v>
      </c>
      <c r="L370" s="63">
        <f>'20'!J70</f>
        <v>0</v>
      </c>
    </row>
    <row r="371" spans="1:12" x14ac:dyDescent="0.2">
      <c r="A371" s="74"/>
      <c r="B371" s="37" t="str">
        <f>'20'!A71</f>
        <v>71A</v>
      </c>
      <c r="C371" s="37"/>
      <c r="D371" s="51" t="str">
        <f>'20'!B71</f>
        <v>DFID</v>
      </c>
      <c r="E371" s="51" t="str">
        <f>'20'!C71</f>
        <v>MUL GENSET</v>
      </c>
      <c r="F371" s="56"/>
      <c r="G371" s="63">
        <f>'20'!E71</f>
        <v>4660791.9800000004</v>
      </c>
      <c r="H371" s="63">
        <f>'20'!F71</f>
        <v>15000000</v>
      </c>
      <c r="I371" s="63">
        <f>'20'!G71</f>
        <v>15000000</v>
      </c>
      <c r="J371" s="63">
        <f>'20'!H71</f>
        <v>10000000</v>
      </c>
      <c r="K371" s="63">
        <f>'20'!I71</f>
        <v>8618400</v>
      </c>
      <c r="L371" s="63">
        <f>'20'!J71</f>
        <v>0</v>
      </c>
    </row>
    <row r="372" spans="1:12" x14ac:dyDescent="0.2">
      <c r="A372" s="74"/>
      <c r="B372" s="37" t="str">
        <f>'20'!A72</f>
        <v>72A</v>
      </c>
      <c r="C372" s="37"/>
      <c r="D372" s="51" t="str">
        <f>'20'!B72</f>
        <v>EU</v>
      </c>
      <c r="E372" s="51" t="str">
        <f>'20'!C72</f>
        <v>LookOut Housing Force 10</v>
      </c>
      <c r="F372" s="56"/>
      <c r="G372" s="63">
        <f>'20'!E72</f>
        <v>300000</v>
      </c>
      <c r="H372" s="63">
        <f>'20'!F72</f>
        <v>700000</v>
      </c>
      <c r="I372" s="63">
        <f>'20'!G72</f>
        <v>700000</v>
      </c>
      <c r="J372" s="63">
        <f>'20'!H72</f>
        <v>0</v>
      </c>
      <c r="K372" s="63">
        <f>'20'!I72</f>
        <v>0</v>
      </c>
      <c r="L372" s="63">
        <f>'20'!J72</f>
        <v>0</v>
      </c>
    </row>
    <row r="373" spans="1:12" x14ac:dyDescent="0.2">
      <c r="A373" s="74"/>
      <c r="B373" s="37" t="str">
        <f>'20'!A73</f>
        <v>73A</v>
      </c>
      <c r="C373" s="37"/>
      <c r="D373" s="51" t="str">
        <f>'20'!B73</f>
        <v>EU</v>
      </c>
      <c r="E373" s="51" t="str">
        <f>'20'!C73</f>
        <v>Credit Union Support to Housing</v>
      </c>
      <c r="F373" s="56"/>
      <c r="G373" s="63">
        <f>'20'!E73</f>
        <v>0</v>
      </c>
      <c r="H373" s="63">
        <f>'20'!F73</f>
        <v>1500000</v>
      </c>
      <c r="I373" s="63">
        <f>'20'!G73</f>
        <v>1500000</v>
      </c>
      <c r="J373" s="63">
        <f>'20'!H73</f>
        <v>1500000</v>
      </c>
      <c r="K373" s="63">
        <f>'20'!I73</f>
        <v>0</v>
      </c>
      <c r="L373" s="63">
        <f>'20'!J73</f>
        <v>0</v>
      </c>
    </row>
    <row r="374" spans="1:12" x14ac:dyDescent="0.2">
      <c r="A374" s="74"/>
      <c r="B374" s="37" t="str">
        <f>'20'!A74</f>
        <v>74A</v>
      </c>
      <c r="C374" s="37"/>
      <c r="D374" s="51" t="str">
        <f>'20'!B74</f>
        <v>EU</v>
      </c>
      <c r="E374" s="51" t="str">
        <f>'20'!C74</f>
        <v>Davy Hill</v>
      </c>
      <c r="F374" s="56"/>
      <c r="G374" s="63">
        <f>'20'!E74</f>
        <v>75000</v>
      </c>
      <c r="H374" s="63">
        <f>'20'!F74</f>
        <v>1500000</v>
      </c>
      <c r="I374" s="63">
        <f>'20'!G74</f>
        <v>1500000</v>
      </c>
      <c r="J374" s="63">
        <f>'20'!H74</f>
        <v>1300000</v>
      </c>
      <c r="K374" s="63">
        <f>'20'!I74</f>
        <v>119300</v>
      </c>
      <c r="L374" s="63">
        <f>'20'!J74</f>
        <v>0</v>
      </c>
    </row>
    <row r="375" spans="1:12" x14ac:dyDescent="0.2">
      <c r="A375" s="74"/>
      <c r="B375" s="37" t="str">
        <f>'20'!A75</f>
        <v>85A</v>
      </c>
      <c r="C375" s="37"/>
      <c r="D375" s="51" t="str">
        <f>'20'!B75</f>
        <v>EU</v>
      </c>
      <c r="E375" s="51" t="str">
        <f>'20'!C75</f>
        <v xml:space="preserve">Little Bay Interim Works </v>
      </c>
      <c r="F375" s="56"/>
      <c r="G375" s="63">
        <f>'20'!E75</f>
        <v>0</v>
      </c>
      <c r="H375" s="63">
        <f>'20'!F75</f>
        <v>95500</v>
      </c>
      <c r="I375" s="63">
        <f>'20'!G75</f>
        <v>95500</v>
      </c>
      <c r="J375" s="63">
        <f>'20'!H75</f>
        <v>0</v>
      </c>
      <c r="K375" s="63">
        <f>'20'!I75</f>
        <v>0</v>
      </c>
      <c r="L375" s="63">
        <f>'20'!J75</f>
        <v>0</v>
      </c>
    </row>
    <row r="376" spans="1:12" x14ac:dyDescent="0.2">
      <c r="A376" s="74"/>
      <c r="B376" s="37" t="str">
        <f>'20'!A76</f>
        <v>78A</v>
      </c>
      <c r="C376" s="37"/>
      <c r="D376" s="51" t="str">
        <f>'20'!B76</f>
        <v>EU</v>
      </c>
      <c r="E376" s="51" t="str">
        <f>'20'!C76</f>
        <v>Port Development</v>
      </c>
      <c r="F376" s="56"/>
      <c r="G376" s="63">
        <f>'20'!E76</f>
        <v>0</v>
      </c>
      <c r="H376" s="63">
        <f>'20'!F76</f>
        <v>0</v>
      </c>
      <c r="I376" s="63">
        <f>'20'!G76</f>
        <v>0</v>
      </c>
      <c r="J376" s="63">
        <f>'20'!H76</f>
        <v>1500000</v>
      </c>
      <c r="K376" s="63">
        <f>'20'!I76</f>
        <v>0</v>
      </c>
      <c r="L376" s="63">
        <f>'20'!J76</f>
        <v>0</v>
      </c>
    </row>
    <row r="377" spans="1:12" x14ac:dyDescent="0.2">
      <c r="A377" s="74"/>
      <c r="B377" s="37" t="str">
        <f>'20'!A77</f>
        <v>77A</v>
      </c>
      <c r="C377" s="37"/>
      <c r="D377" s="51" t="str">
        <f>'20'!B77</f>
        <v>EU</v>
      </c>
      <c r="E377" s="51" t="str">
        <f>'20'!C77</f>
        <v>Economic Infrastructure Development</v>
      </c>
      <c r="F377" s="56"/>
      <c r="G377" s="63">
        <f>'20'!E77</f>
        <v>0</v>
      </c>
      <c r="H377" s="63">
        <f>'20'!F77</f>
        <v>0</v>
      </c>
      <c r="I377" s="63">
        <f>'20'!G77</f>
        <v>0</v>
      </c>
      <c r="J377" s="63">
        <f>'20'!H77</f>
        <v>2000000</v>
      </c>
      <c r="K377" s="63">
        <f>'20'!I77</f>
        <v>1089500</v>
      </c>
      <c r="L377" s="63">
        <f>'20'!J77</f>
        <v>0</v>
      </c>
    </row>
    <row r="378" spans="1:12" x14ac:dyDescent="0.2">
      <c r="A378" s="74"/>
      <c r="B378" s="37" t="str">
        <f>'20'!A78</f>
        <v>76A</v>
      </c>
      <c r="C378" s="37"/>
      <c r="D378" s="51" t="str">
        <f>'20'!B78</f>
        <v>EU</v>
      </c>
      <c r="E378" s="51" t="str">
        <f>'20'!C78</f>
        <v>Water Course Embankment Protection</v>
      </c>
      <c r="F378" s="56"/>
      <c r="G378" s="63">
        <f>'20'!E78</f>
        <v>0</v>
      </c>
      <c r="H378" s="63">
        <f>'20'!F78</f>
        <v>0</v>
      </c>
      <c r="I378" s="63">
        <f>'20'!G78</f>
        <v>0</v>
      </c>
      <c r="J378" s="63">
        <f>'20'!H78</f>
        <v>265000</v>
      </c>
      <c r="K378" s="63">
        <f>'20'!I78</f>
        <v>0</v>
      </c>
      <c r="L378" s="63">
        <f>'20'!J78</f>
        <v>0</v>
      </c>
    </row>
    <row r="379" spans="1:12" x14ac:dyDescent="0.2">
      <c r="A379" s="74"/>
      <c r="B379" s="37" t="str">
        <f>'20'!A79</f>
        <v>75A</v>
      </c>
      <c r="C379" s="37"/>
      <c r="D379" s="51" t="str">
        <f>'20'!B79</f>
        <v>EU</v>
      </c>
      <c r="E379" s="51" t="str">
        <f>'20'!C79</f>
        <v>Promotion and Development</v>
      </c>
      <c r="F379" s="56"/>
      <c r="G379" s="63">
        <f>'20'!E79</f>
        <v>0</v>
      </c>
      <c r="H379" s="63">
        <f>'20'!F79</f>
        <v>0</v>
      </c>
      <c r="I379" s="63">
        <f>'20'!G79</f>
        <v>0</v>
      </c>
      <c r="J379" s="63">
        <f>'20'!H79</f>
        <v>1000000</v>
      </c>
      <c r="K379" s="63">
        <f>'20'!I79</f>
        <v>0</v>
      </c>
      <c r="L379" s="63">
        <f>'20'!J79</f>
        <v>0</v>
      </c>
    </row>
    <row r="380" spans="1:12" s="83" customFormat="1" x14ac:dyDescent="0.2">
      <c r="A380" s="74"/>
      <c r="B380" s="77" t="str">
        <f>'20'!A80</f>
        <v>TOTAL CAPITAL EXPENDITURE</v>
      </c>
      <c r="C380" s="94"/>
      <c r="D380" s="50"/>
      <c r="E380" s="50"/>
      <c r="F380" s="95"/>
      <c r="G380" s="96">
        <f>SUM(G356:G379)</f>
        <v>23781767.850000001</v>
      </c>
      <c r="H380" s="96">
        <f t="shared" ref="H380:L380" si="36">SUM(H356:H379)</f>
        <v>49587800</v>
      </c>
      <c r="I380" s="96">
        <f t="shared" si="36"/>
        <v>54659500</v>
      </c>
      <c r="J380" s="96">
        <f t="shared" si="36"/>
        <v>25509200</v>
      </c>
      <c r="K380" s="96">
        <f t="shared" si="36"/>
        <v>10147200</v>
      </c>
      <c r="L380" s="96">
        <f t="shared" si="36"/>
        <v>0</v>
      </c>
    </row>
    <row r="381" spans="1:12" x14ac:dyDescent="0.2">
      <c r="A381" s="74"/>
    </row>
    <row r="382" spans="1:12" x14ac:dyDescent="0.2">
      <c r="A382" s="74"/>
      <c r="B382" s="92" t="s">
        <v>232</v>
      </c>
    </row>
    <row r="383" spans="1:12" x14ac:dyDescent="0.2">
      <c r="A383" s="74"/>
      <c r="B383" s="37" t="str">
        <f>'30'!A60</f>
        <v>50A</v>
      </c>
      <c r="C383" s="37"/>
      <c r="D383" s="51" t="str">
        <f>'30'!B60</f>
        <v>DFID</v>
      </c>
      <c r="E383" s="51" t="str">
        <f>'30'!C60</f>
        <v>Technical Assistance Housing/Support of Housing unit</v>
      </c>
      <c r="F383" s="56"/>
      <c r="G383" s="63">
        <f>'30'!E60</f>
        <v>0</v>
      </c>
      <c r="H383" s="63">
        <f>'30'!F60</f>
        <v>0</v>
      </c>
      <c r="I383" s="63">
        <f>'30'!G60</f>
        <v>112700</v>
      </c>
      <c r="J383" s="63">
        <f>'30'!H60</f>
        <v>0</v>
      </c>
      <c r="K383" s="63">
        <f>'30'!I60</f>
        <v>0</v>
      </c>
      <c r="L383" s="63">
        <f>'30'!J60</f>
        <v>0</v>
      </c>
    </row>
    <row r="384" spans="1:12" x14ac:dyDescent="0.2">
      <c r="A384" s="74"/>
      <c r="B384" s="37" t="str">
        <f>'30'!A61</f>
        <v>58A</v>
      </c>
      <c r="C384" s="37"/>
      <c r="D384" s="51" t="str">
        <f>'30'!B61</f>
        <v>OTEP</v>
      </c>
      <c r="E384" s="51" t="str">
        <f>'30'!C61</f>
        <v>Overseas Territories Environmental</v>
      </c>
      <c r="F384" s="56"/>
      <c r="G384" s="63">
        <f>'30'!E61</f>
        <v>80379.360000000001</v>
      </c>
      <c r="H384" s="63">
        <f>'30'!F61</f>
        <v>0</v>
      </c>
      <c r="I384" s="63">
        <f>'30'!G61</f>
        <v>345600</v>
      </c>
      <c r="J384" s="63">
        <f>'30'!H61</f>
        <v>345600</v>
      </c>
      <c r="K384" s="63">
        <f>'30'!I61</f>
        <v>0</v>
      </c>
      <c r="L384" s="63">
        <f>'30'!J61</f>
        <v>0</v>
      </c>
    </row>
    <row r="385" spans="1:12" x14ac:dyDescent="0.2">
      <c r="A385" s="74"/>
      <c r="B385" s="37" t="str">
        <f>'30'!A62</f>
        <v>59A</v>
      </c>
      <c r="C385" s="37"/>
      <c r="D385" s="51" t="str">
        <f>'30'!B62</f>
        <v>DFID</v>
      </c>
      <c r="E385" s="51" t="str">
        <f>'30'!C62</f>
        <v>Housing Incentives Scheme</v>
      </c>
      <c r="F385" s="56"/>
      <c r="G385" s="63">
        <f>'30'!E62</f>
        <v>0</v>
      </c>
      <c r="H385" s="63">
        <f>'30'!F62</f>
        <v>8400</v>
      </c>
      <c r="I385" s="63">
        <f>'30'!G62</f>
        <v>8400</v>
      </c>
      <c r="J385" s="63">
        <f>'30'!H62</f>
        <v>0</v>
      </c>
      <c r="K385" s="63">
        <f>'30'!I62</f>
        <v>0</v>
      </c>
      <c r="L385" s="63">
        <f>'30'!J62</f>
        <v>0</v>
      </c>
    </row>
    <row r="386" spans="1:12" x14ac:dyDescent="0.2">
      <c r="A386" s="74"/>
      <c r="B386" s="37" t="str">
        <f>'30'!A63</f>
        <v>60A</v>
      </c>
      <c r="C386" s="37"/>
      <c r="D386" s="51" t="str">
        <f>'30'!B63</f>
        <v>DARWIN</v>
      </c>
      <c r="E386" s="51" t="str">
        <f>'30'!C63</f>
        <v>DARWIN Initiatives Post Project</v>
      </c>
      <c r="F386" s="56"/>
      <c r="G386" s="63">
        <f>'30'!E63</f>
        <v>203155.34</v>
      </c>
      <c r="H386" s="63">
        <f>'30'!F63</f>
        <v>233900</v>
      </c>
      <c r="I386" s="63">
        <f>'30'!G63</f>
        <v>36200</v>
      </c>
      <c r="J386" s="63">
        <f>'30'!H63</f>
        <v>362000</v>
      </c>
      <c r="K386" s="63">
        <f>'30'!I63</f>
        <v>0</v>
      </c>
      <c r="L386" s="63">
        <f>'30'!J63</f>
        <v>0</v>
      </c>
    </row>
    <row r="387" spans="1:12" x14ac:dyDescent="0.2">
      <c r="A387" s="74"/>
      <c r="B387" s="37" t="str">
        <f>'30'!A64</f>
        <v>60A</v>
      </c>
      <c r="C387" s="37"/>
      <c r="D387" s="51" t="str">
        <f>'30'!B64</f>
        <v>EU</v>
      </c>
      <c r="E387" s="51" t="str">
        <f>'30'!C64</f>
        <v>Toilet Facilities (Vulnerable)</v>
      </c>
      <c r="F387" s="56"/>
      <c r="G387" s="63">
        <f>'30'!E64</f>
        <v>0</v>
      </c>
      <c r="H387" s="63">
        <f>'30'!F64</f>
        <v>250000</v>
      </c>
      <c r="I387" s="63">
        <f>'30'!G64</f>
        <v>250000</v>
      </c>
      <c r="J387" s="63">
        <f>'30'!H64</f>
        <v>0</v>
      </c>
      <c r="K387" s="63">
        <f>'30'!I64</f>
        <v>0</v>
      </c>
      <c r="L387" s="63">
        <f>'30'!J64</f>
        <v>0</v>
      </c>
    </row>
    <row r="388" spans="1:12" x14ac:dyDescent="0.2">
      <c r="A388" s="74"/>
      <c r="B388" s="37" t="str">
        <f>'30'!A65</f>
        <v>61A</v>
      </c>
      <c r="C388" s="37"/>
      <c r="D388" s="51" t="str">
        <f>'30'!B65</f>
        <v>EU</v>
      </c>
      <c r="E388" s="51" t="str">
        <f>'30'!C65</f>
        <v>Environmental Marine Turtle Facility</v>
      </c>
      <c r="F388" s="56"/>
      <c r="G388" s="63">
        <f>'30'!E65</f>
        <v>0</v>
      </c>
      <c r="H388" s="63">
        <f>'30'!F65</f>
        <v>350000</v>
      </c>
      <c r="I388" s="63">
        <f>'30'!G65</f>
        <v>350000</v>
      </c>
      <c r="J388" s="63">
        <f>'30'!H65</f>
        <v>0</v>
      </c>
      <c r="K388" s="63">
        <f>'30'!I65</f>
        <v>0</v>
      </c>
      <c r="L388" s="63">
        <f>'30'!J65</f>
        <v>0</v>
      </c>
    </row>
    <row r="389" spans="1:12" x14ac:dyDescent="0.2">
      <c r="A389" s="74"/>
      <c r="B389" s="37" t="str">
        <f>'30'!A66</f>
        <v>62A</v>
      </c>
      <c r="C389" s="37"/>
      <c r="D389" s="51" t="str">
        <f>'30'!B66</f>
        <v>EU</v>
      </c>
      <c r="E389" s="51" t="str">
        <f>'30'!C66</f>
        <v>Abattoir (Mahle) (Equipping Abattoir)</v>
      </c>
      <c r="F389" s="56"/>
      <c r="G389" s="63">
        <f>'30'!E66</f>
        <v>0</v>
      </c>
      <c r="H389" s="63">
        <f>'30'!F66</f>
        <v>1000000</v>
      </c>
      <c r="I389" s="63">
        <f>'30'!G66</f>
        <v>1000000</v>
      </c>
      <c r="J389" s="63">
        <f>'30'!H66</f>
        <v>0</v>
      </c>
      <c r="K389" s="63">
        <f>'30'!I66</f>
        <v>0</v>
      </c>
      <c r="L389" s="63">
        <f>'30'!J66</f>
        <v>0</v>
      </c>
    </row>
    <row r="390" spans="1:12" x14ac:dyDescent="0.2">
      <c r="A390" s="74"/>
      <c r="B390" s="37" t="str">
        <f>'30'!A67</f>
        <v>63A</v>
      </c>
      <c r="C390" s="37"/>
      <c r="D390" s="51" t="str">
        <f>'30'!B67</f>
        <v>EU</v>
      </c>
      <c r="E390" s="51" t="str">
        <f>'30'!C67</f>
        <v>Social Housing Programme</v>
      </c>
      <c r="F390" s="56"/>
      <c r="G390" s="63">
        <f>'30'!E67</f>
        <v>0</v>
      </c>
      <c r="H390" s="63">
        <f>'30'!F67</f>
        <v>0</v>
      </c>
      <c r="I390" s="63">
        <f>'30'!G67</f>
        <v>0</v>
      </c>
      <c r="J390" s="63">
        <f>'30'!H67</f>
        <v>2000000</v>
      </c>
      <c r="K390" s="63">
        <f>'30'!I67</f>
        <v>0</v>
      </c>
      <c r="L390" s="63">
        <f>'30'!J67</f>
        <v>0</v>
      </c>
    </row>
    <row r="391" spans="1:12" s="83" customFormat="1" x14ac:dyDescent="0.2">
      <c r="A391" s="74"/>
      <c r="B391" s="77" t="str">
        <f>'30'!A68</f>
        <v>TOTAL CAPITAL EXPENDITURE</v>
      </c>
      <c r="C391" s="94"/>
      <c r="D391" s="50"/>
      <c r="E391" s="50"/>
      <c r="F391" s="95"/>
      <c r="G391" s="96">
        <f>SUM(G383:G390)</f>
        <v>283534.7</v>
      </c>
      <c r="H391" s="96">
        <f t="shared" ref="H391:L391" si="37">SUM(H383:H390)</f>
        <v>1842300</v>
      </c>
      <c r="I391" s="96">
        <f t="shared" si="37"/>
        <v>2102900</v>
      </c>
      <c r="J391" s="96">
        <f t="shared" si="37"/>
        <v>2707600</v>
      </c>
      <c r="K391" s="96">
        <f t="shared" si="37"/>
        <v>0</v>
      </c>
      <c r="L391" s="96">
        <f t="shared" si="37"/>
        <v>0</v>
      </c>
    </row>
    <row r="392" spans="1:12" x14ac:dyDescent="0.2">
      <c r="A392" s="74"/>
      <c r="G392" s="93"/>
    </row>
    <row r="393" spans="1:12" x14ac:dyDescent="0.2">
      <c r="A393" s="74"/>
      <c r="B393" s="50" t="s">
        <v>233</v>
      </c>
    </row>
    <row r="394" spans="1:12" x14ac:dyDescent="0.2">
      <c r="A394" s="74"/>
      <c r="B394" s="37" t="str">
        <f>'35'!A52</f>
        <v>71A</v>
      </c>
      <c r="C394" s="37"/>
      <c r="D394" s="51" t="str">
        <f>'35'!B52</f>
        <v>DFID</v>
      </c>
      <c r="E394" s="51" t="str">
        <f>'35'!C52</f>
        <v>Geothermal Exploration</v>
      </c>
      <c r="F394" s="56"/>
      <c r="G394" s="63">
        <f>'35'!E52</f>
        <v>24575405.219999999</v>
      </c>
      <c r="H394" s="63">
        <f>'35'!F52</f>
        <v>0</v>
      </c>
      <c r="I394" s="63">
        <f>'35'!G52</f>
        <v>2273100</v>
      </c>
      <c r="J394" s="63">
        <f>'35'!H52</f>
        <v>4100000</v>
      </c>
      <c r="K394" s="63">
        <f>'35'!I52</f>
        <v>0</v>
      </c>
      <c r="L394" s="63">
        <f>'35'!J52</f>
        <v>0</v>
      </c>
    </row>
    <row r="395" spans="1:12" x14ac:dyDescent="0.2">
      <c r="A395" s="74"/>
      <c r="B395" s="37" t="str">
        <f>'35'!A53</f>
        <v>72A</v>
      </c>
      <c r="C395" s="37"/>
      <c r="D395" s="51" t="str">
        <f>'35'!B53</f>
        <v>DFID</v>
      </c>
      <c r="E395" s="51" t="str">
        <f>'35'!C53</f>
        <v>Restructuring of PWD Workshop</v>
      </c>
      <c r="F395" s="56"/>
      <c r="G395" s="63">
        <f>'35'!E53</f>
        <v>126435.17</v>
      </c>
      <c r="H395" s="63">
        <f>'35'!F53</f>
        <v>0</v>
      </c>
      <c r="I395" s="63">
        <f>'35'!G53</f>
        <v>2315300</v>
      </c>
      <c r="J395" s="63">
        <f>'35'!H53</f>
        <v>0</v>
      </c>
      <c r="K395" s="63">
        <f>'35'!I53</f>
        <v>0</v>
      </c>
      <c r="L395" s="63">
        <f>'35'!J53</f>
        <v>0</v>
      </c>
    </row>
    <row r="396" spans="1:12" x14ac:dyDescent="0.2">
      <c r="A396" s="74"/>
      <c r="B396" s="37" t="str">
        <f>'35'!A54</f>
        <v>73A</v>
      </c>
      <c r="C396" s="37"/>
      <c r="D396" s="51" t="str">
        <f>'35'!B54</f>
        <v>DFID</v>
      </c>
      <c r="E396" s="51" t="str">
        <f>'35'!C54</f>
        <v>Access Transport Coordinator</v>
      </c>
      <c r="F396" s="56"/>
      <c r="G396" s="63">
        <f>'35'!E54</f>
        <v>102272.6</v>
      </c>
      <c r="H396" s="63">
        <f>'35'!F54</f>
        <v>0</v>
      </c>
      <c r="I396" s="63">
        <f>'35'!G54</f>
        <v>122700</v>
      </c>
      <c r="J396" s="63">
        <f>'35'!H54</f>
        <v>0</v>
      </c>
      <c r="K396" s="63">
        <f>'35'!I54</f>
        <v>0</v>
      </c>
      <c r="L396" s="63">
        <f>'35'!J54</f>
        <v>0</v>
      </c>
    </row>
    <row r="397" spans="1:12" x14ac:dyDescent="0.2">
      <c r="A397" s="74"/>
      <c r="B397" s="37" t="str">
        <f>'35'!A55</f>
        <v>74A</v>
      </c>
      <c r="C397" s="37"/>
      <c r="D397" s="51" t="str">
        <f>'35'!B55</f>
        <v>DFID</v>
      </c>
      <c r="E397" s="51" t="str">
        <f>'35'!C55</f>
        <v>Road Refurbishing Project</v>
      </c>
      <c r="F397" s="56"/>
      <c r="G397" s="63">
        <f>'35'!E55</f>
        <v>4690648.33</v>
      </c>
      <c r="H397" s="63">
        <f>'35'!F55</f>
        <v>0</v>
      </c>
      <c r="I397" s="63">
        <f>'35'!G55</f>
        <v>124000</v>
      </c>
      <c r="J397" s="63">
        <f>'35'!H55</f>
        <v>0</v>
      </c>
      <c r="K397" s="63">
        <f>'35'!I55</f>
        <v>0</v>
      </c>
      <c r="L397" s="63">
        <f>'35'!J55</f>
        <v>0</v>
      </c>
    </row>
    <row r="398" spans="1:12" x14ac:dyDescent="0.2">
      <c r="A398" s="74"/>
      <c r="B398" s="37" t="str">
        <f>'35'!A56</f>
        <v>76A</v>
      </c>
      <c r="C398" s="37"/>
      <c r="D398" s="51" t="str">
        <f>'35'!B56</f>
        <v>DFID</v>
      </c>
      <c r="E398" s="51" t="str">
        <f>'35'!C56</f>
        <v>Support to Public Works Strategic Development</v>
      </c>
      <c r="F398" s="56"/>
      <c r="G398" s="63">
        <f>'35'!E56</f>
        <v>254077.43</v>
      </c>
      <c r="H398" s="63">
        <f>'35'!F56</f>
        <v>0</v>
      </c>
      <c r="I398" s="63">
        <f>'35'!G56</f>
        <v>0</v>
      </c>
      <c r="J398" s="63">
        <f>'35'!H56</f>
        <v>0</v>
      </c>
      <c r="K398" s="63">
        <f>'35'!I56</f>
        <v>0</v>
      </c>
      <c r="L398" s="63">
        <f>'35'!J56</f>
        <v>0</v>
      </c>
    </row>
    <row r="399" spans="1:12" x14ac:dyDescent="0.2">
      <c r="A399" s="74"/>
      <c r="B399" s="37" t="str">
        <f>'35'!A57</f>
        <v>77A</v>
      </c>
      <c r="C399" s="37"/>
      <c r="D399" s="51" t="str">
        <f>'35'!B57</f>
        <v>DFID</v>
      </c>
      <c r="E399" s="51" t="str">
        <f>'35'!C57</f>
        <v>Ghaut Replacement Project</v>
      </c>
      <c r="F399" s="56"/>
      <c r="G399" s="63">
        <f>'35'!E57</f>
        <v>24395.93</v>
      </c>
      <c r="H399" s="63">
        <f>'35'!F57</f>
        <v>0</v>
      </c>
      <c r="I399" s="63">
        <f>'35'!G57</f>
        <v>0</v>
      </c>
      <c r="J399" s="63">
        <f>'35'!H57</f>
        <v>0</v>
      </c>
      <c r="K399" s="63">
        <f>'35'!I57</f>
        <v>0</v>
      </c>
      <c r="L399" s="63">
        <f>'35'!J57</f>
        <v>0</v>
      </c>
    </row>
    <row r="400" spans="1:12" x14ac:dyDescent="0.2">
      <c r="A400" s="74"/>
      <c r="B400" s="37" t="str">
        <f>'35'!A58</f>
        <v>78A</v>
      </c>
      <c r="C400" s="37"/>
      <c r="D400" s="51" t="str">
        <f>'35'!B58</f>
        <v>DFID</v>
      </c>
      <c r="E400" s="51" t="str">
        <f>'35'!C58</f>
        <v>Aeronautical Project</v>
      </c>
      <c r="F400" s="56"/>
      <c r="G400" s="63">
        <f>'35'!E58</f>
        <v>0</v>
      </c>
      <c r="H400" s="63">
        <f>'35'!F58</f>
        <v>1228000</v>
      </c>
      <c r="I400" s="63">
        <f>'35'!G58</f>
        <v>1228000</v>
      </c>
      <c r="J400" s="63">
        <f>'35'!H58</f>
        <v>0</v>
      </c>
      <c r="K400" s="63">
        <f>'35'!I58</f>
        <v>0</v>
      </c>
      <c r="L400" s="63">
        <f>'35'!J58</f>
        <v>0</v>
      </c>
    </row>
    <row r="401" spans="1:12" x14ac:dyDescent="0.2">
      <c r="A401" s="74"/>
      <c r="B401" s="37" t="str">
        <f>'35'!A59</f>
        <v>79A</v>
      </c>
      <c r="C401" s="37"/>
      <c r="D401" s="51" t="str">
        <f>'35'!B59</f>
        <v>EU</v>
      </c>
      <c r="E401" s="51" t="str">
        <f>'35'!C59</f>
        <v>Energy</v>
      </c>
      <c r="F401" s="56"/>
      <c r="G401" s="63">
        <f>'35'!E59</f>
        <v>0</v>
      </c>
      <c r="H401" s="63">
        <f>'35'!F59</f>
        <v>0</v>
      </c>
      <c r="I401" s="63">
        <f>'35'!G59</f>
        <v>0</v>
      </c>
      <c r="J401" s="63">
        <f>'35'!H59</f>
        <v>3000000</v>
      </c>
      <c r="K401" s="63">
        <f>'35'!I59</f>
        <v>0</v>
      </c>
      <c r="L401" s="63">
        <f>'35'!J59</f>
        <v>0</v>
      </c>
    </row>
    <row r="402" spans="1:12" x14ac:dyDescent="0.2">
      <c r="A402" s="74"/>
      <c r="B402" s="37" t="str">
        <f>'35'!A60</f>
        <v>80A</v>
      </c>
      <c r="C402" s="37"/>
      <c r="D402" s="51" t="str">
        <f>'35'!B60</f>
        <v>EU</v>
      </c>
      <c r="E402" s="51" t="str">
        <f>'35'!C60</f>
        <v>Ferry Terminal Upgrade</v>
      </c>
      <c r="F402" s="56"/>
      <c r="G402" s="63">
        <f>'35'!E60</f>
        <v>0</v>
      </c>
      <c r="H402" s="63">
        <f>'35'!F60</f>
        <v>0</v>
      </c>
      <c r="I402" s="63">
        <f>'35'!G60</f>
        <v>0</v>
      </c>
      <c r="J402" s="63">
        <f>'35'!H60</f>
        <v>175000</v>
      </c>
      <c r="K402" s="63">
        <f>'35'!I60</f>
        <v>0</v>
      </c>
      <c r="L402" s="63">
        <f>'35'!J60</f>
        <v>0</v>
      </c>
    </row>
    <row r="403" spans="1:12" s="83" customFormat="1" x14ac:dyDescent="0.2">
      <c r="A403" s="74"/>
      <c r="B403" s="77" t="str">
        <f>'35'!A61</f>
        <v>TOTAL CAPITAL EXPENDITURE</v>
      </c>
      <c r="C403" s="94"/>
      <c r="D403" s="50"/>
      <c r="E403" s="50"/>
      <c r="F403" s="95"/>
      <c r="G403" s="96">
        <f>SUM(G394:G402)</f>
        <v>29773234.68</v>
      </c>
      <c r="H403" s="96">
        <f t="shared" ref="H403:L403" si="38">SUM(H394:H402)</f>
        <v>1228000</v>
      </c>
      <c r="I403" s="96">
        <f t="shared" si="38"/>
        <v>6063100</v>
      </c>
      <c r="J403" s="96">
        <f t="shared" si="38"/>
        <v>7275000</v>
      </c>
      <c r="K403" s="96">
        <f t="shared" si="38"/>
        <v>0</v>
      </c>
      <c r="L403" s="96">
        <f t="shared" si="38"/>
        <v>0</v>
      </c>
    </row>
    <row r="404" spans="1:12" x14ac:dyDescent="0.2">
      <c r="A404" s="74"/>
      <c r="G404" s="93"/>
    </row>
    <row r="405" spans="1:12" x14ac:dyDescent="0.2">
      <c r="A405" s="74"/>
      <c r="B405" s="50" t="s">
        <v>234</v>
      </c>
    </row>
    <row r="406" spans="1:12" x14ac:dyDescent="0.2">
      <c r="A406" s="74"/>
      <c r="B406" s="37" t="str">
        <f>'40'!A52</f>
        <v>32A</v>
      </c>
      <c r="C406" s="37"/>
      <c r="D406" s="51" t="str">
        <f>'40'!B52</f>
        <v>DFID</v>
      </c>
      <c r="E406" s="51" t="str">
        <f>'40'!C52</f>
        <v>Education Infrastructure</v>
      </c>
      <c r="F406" s="56"/>
      <c r="G406" s="63">
        <f>'40'!E52</f>
        <v>186987.64</v>
      </c>
      <c r="H406" s="63">
        <f>'40'!F52</f>
        <v>0</v>
      </c>
      <c r="I406" s="63">
        <f>'40'!G52</f>
        <v>200000</v>
      </c>
      <c r="J406" s="63">
        <f>'40'!H52</f>
        <v>0</v>
      </c>
      <c r="K406" s="63">
        <f>'40'!I52</f>
        <v>0</v>
      </c>
      <c r="L406" s="63">
        <f>'40'!J52</f>
        <v>0</v>
      </c>
    </row>
    <row r="407" spans="1:12" s="83" customFormat="1" x14ac:dyDescent="0.2">
      <c r="A407" s="82"/>
      <c r="B407" s="77" t="str">
        <f>'40'!A53</f>
        <v>TOTAL CAPITAL EXPENDITURE</v>
      </c>
      <c r="C407" s="94"/>
      <c r="D407" s="50"/>
      <c r="E407" s="50"/>
      <c r="F407" s="95"/>
      <c r="G407" s="96">
        <f>'40'!E53</f>
        <v>186987.64</v>
      </c>
      <c r="H407" s="96">
        <f>'40'!F53</f>
        <v>0</v>
      </c>
      <c r="I407" s="96">
        <f>'40'!G53</f>
        <v>200000</v>
      </c>
      <c r="J407" s="96">
        <f>'40'!H53</f>
        <v>0</v>
      </c>
      <c r="K407" s="96">
        <f>'40'!I53</f>
        <v>0</v>
      </c>
      <c r="L407" s="96">
        <f>'40'!J53</f>
        <v>0</v>
      </c>
    </row>
    <row r="408" spans="1:12" x14ac:dyDescent="0.2">
      <c r="A408" s="74"/>
    </row>
    <row r="409" spans="1:12" s="83" customFormat="1" x14ac:dyDescent="0.2">
      <c r="A409" s="74"/>
      <c r="B409" s="77" t="s">
        <v>56</v>
      </c>
      <c r="C409" s="94"/>
      <c r="D409" s="50"/>
      <c r="E409" s="50"/>
      <c r="F409" s="95"/>
      <c r="G409" s="96">
        <f t="shared" ref="G409:L409" si="39">G339+G344+G353+G380+G391+G403+G407</f>
        <v>68285511.910000011</v>
      </c>
      <c r="H409" s="96">
        <f t="shared" si="39"/>
        <v>66313500</v>
      </c>
      <c r="I409" s="96">
        <f t="shared" si="39"/>
        <v>75733200</v>
      </c>
      <c r="J409" s="96">
        <f t="shared" si="39"/>
        <v>43421800</v>
      </c>
      <c r="K409" s="96">
        <f t="shared" si="39"/>
        <v>12147200</v>
      </c>
      <c r="L409" s="96">
        <f t="shared" si="39"/>
        <v>0</v>
      </c>
    </row>
    <row r="410" spans="1:12" x14ac:dyDescent="0.2">
      <c r="A410" s="74"/>
    </row>
    <row r="411" spans="1:12" x14ac:dyDescent="0.2">
      <c r="A411" s="74"/>
    </row>
    <row r="412" spans="1:12" x14ac:dyDescent="0.2">
      <c r="A412" s="74"/>
    </row>
    <row r="413" spans="1:12" x14ac:dyDescent="0.2">
      <c r="A413" s="74"/>
    </row>
    <row r="414" spans="1:12" x14ac:dyDescent="0.2">
      <c r="A414" s="74"/>
    </row>
    <row r="415" spans="1:12" x14ac:dyDescent="0.2">
      <c r="A415" s="74"/>
    </row>
    <row r="416" spans="1:12" x14ac:dyDescent="0.2">
      <c r="A416" s="74"/>
    </row>
    <row r="417" spans="1:12" x14ac:dyDescent="0.2">
      <c r="A417" s="74"/>
    </row>
    <row r="418" spans="1:12" x14ac:dyDescent="0.2">
      <c r="A418" s="74"/>
    </row>
    <row r="419" spans="1:12" x14ac:dyDescent="0.2">
      <c r="A419" s="74"/>
    </row>
    <row r="420" spans="1:12" x14ac:dyDescent="0.2">
      <c r="A420" s="74"/>
    </row>
    <row r="421" spans="1:12" x14ac:dyDescent="0.2">
      <c r="A421" s="74"/>
    </row>
    <row r="422" spans="1:12" x14ac:dyDescent="0.2">
      <c r="A422" s="74"/>
    </row>
    <row r="423" spans="1:12" x14ac:dyDescent="0.2">
      <c r="A423" s="74"/>
    </row>
    <row r="424" spans="1:12" x14ac:dyDescent="0.2">
      <c r="A424" s="74"/>
    </row>
    <row r="425" spans="1:12" x14ac:dyDescent="0.2">
      <c r="A425" s="74"/>
    </row>
    <row r="426" spans="1:12" x14ac:dyDescent="0.2">
      <c r="A426" s="74"/>
    </row>
    <row r="427" spans="1:12" x14ac:dyDescent="0.2">
      <c r="A427" s="74"/>
    </row>
    <row r="428" spans="1:12" x14ac:dyDescent="0.2">
      <c r="A428" s="74"/>
    </row>
    <row r="429" spans="1:12" x14ac:dyDescent="0.2">
      <c r="A429" s="74"/>
    </row>
    <row r="430" spans="1:12" x14ac:dyDescent="0.2">
      <c r="A430" s="74"/>
      <c r="B430" s="46"/>
      <c r="C430" s="46"/>
      <c r="D430" s="46"/>
      <c r="E430" s="77"/>
      <c r="F430" s="51"/>
      <c r="G430" s="59"/>
      <c r="H430" s="39"/>
      <c r="I430" s="39"/>
      <c r="J430" s="39"/>
      <c r="K430" s="39"/>
      <c r="L430" s="39"/>
    </row>
    <row r="431" spans="1:12" ht="34.5" thickBot="1" x14ac:dyDescent="0.25">
      <c r="B431" s="70"/>
      <c r="C431" s="70"/>
      <c r="D431" s="70" t="s">
        <v>181</v>
      </c>
      <c r="E431" s="44"/>
      <c r="F431" s="69"/>
      <c r="G431" s="15" t="str">
        <f>G25</f>
        <v>Actuals           2013-2014</v>
      </c>
      <c r="H431" s="15" t="str">
        <f t="shared" ref="H431:L431" si="40">H25</f>
        <v>Approved Estimates          2014-2015</v>
      </c>
      <c r="I431" s="15" t="str">
        <f t="shared" si="40"/>
        <v>Revised Estimates                 2014-2015</v>
      </c>
      <c r="J431" s="15" t="str">
        <f t="shared" si="40"/>
        <v>Budget Estimates      2015-2016</v>
      </c>
      <c r="K431" s="15" t="str">
        <f t="shared" si="40"/>
        <v>Forward Estimates     2016-2017</v>
      </c>
      <c r="L431" s="15" t="str">
        <f t="shared" si="40"/>
        <v>Forward Estimates     2017-2018</v>
      </c>
    </row>
    <row r="433" spans="2:12" x14ac:dyDescent="0.2">
      <c r="D433" s="93">
        <f>'05'!A121</f>
        <v>122</v>
      </c>
      <c r="E433" s="93" t="str">
        <f>'05'!B121</f>
        <v xml:space="preserve">Driver's Licenses                 </v>
      </c>
      <c r="G433" s="60">
        <f>'05'!E121</f>
        <v>0</v>
      </c>
      <c r="H433" s="60">
        <f>'05'!F121</f>
        <v>64600</v>
      </c>
      <c r="I433" s="60">
        <f>'05'!G121</f>
        <v>64600</v>
      </c>
      <c r="J433" s="60">
        <f>'05'!H121</f>
        <v>64600</v>
      </c>
      <c r="K433" s="60">
        <f>'05'!I121</f>
        <v>64600</v>
      </c>
      <c r="L433" s="60">
        <f>'05'!J121</f>
        <v>64600</v>
      </c>
    </row>
    <row r="434" spans="2:12" x14ac:dyDescent="0.2">
      <c r="D434" s="93">
        <f>'05'!A122</f>
        <v>122</v>
      </c>
      <c r="E434" s="93" t="str">
        <f>'05'!B122</f>
        <v xml:space="preserve">Firearms Licenses              </v>
      </c>
      <c r="G434" s="60">
        <f>'05'!E122</f>
        <v>2735</v>
      </c>
      <c r="H434" s="60">
        <f>'05'!F122</f>
        <v>3000</v>
      </c>
      <c r="I434" s="60">
        <f>'05'!G122</f>
        <v>4000</v>
      </c>
      <c r="J434" s="60">
        <f>'05'!H122</f>
        <v>3000</v>
      </c>
      <c r="K434" s="60">
        <f>'05'!I122</f>
        <v>3000</v>
      </c>
      <c r="L434" s="60">
        <f>'05'!J122</f>
        <v>3000</v>
      </c>
    </row>
    <row r="435" spans="2:12" x14ac:dyDescent="0.2">
      <c r="D435" s="93">
        <f>'05'!A123</f>
        <v>122</v>
      </c>
      <c r="E435" s="93" t="str">
        <f>'05'!B123</f>
        <v xml:space="preserve">Liquor &amp; Still Licenses       </v>
      </c>
      <c r="G435" s="60">
        <f>'05'!E123</f>
        <v>116200</v>
      </c>
      <c r="H435" s="60">
        <f>'05'!F123</f>
        <v>110000</v>
      </c>
      <c r="I435" s="60">
        <f>'05'!G123</f>
        <v>145000</v>
      </c>
      <c r="J435" s="60">
        <f>'05'!H123</f>
        <v>110000</v>
      </c>
      <c r="K435" s="60">
        <f>'05'!I123</f>
        <v>110000</v>
      </c>
      <c r="L435" s="60">
        <f>'05'!J123</f>
        <v>110000</v>
      </c>
    </row>
    <row r="436" spans="2:12" x14ac:dyDescent="0.2">
      <c r="B436" s="6"/>
      <c r="C436" s="6"/>
      <c r="D436" s="93">
        <f>'05'!A124</f>
        <v>130</v>
      </c>
      <c r="E436" s="93" t="str">
        <f>'05'!B124</f>
        <v>Immigration Fees</v>
      </c>
      <c r="G436" s="60">
        <f>'05'!E124</f>
        <v>142499</v>
      </c>
      <c r="H436" s="60">
        <f>'05'!F124</f>
        <v>100000</v>
      </c>
      <c r="I436" s="60">
        <f>'05'!G124</f>
        <v>120000</v>
      </c>
      <c r="J436" s="60">
        <f>'05'!H124</f>
        <v>100000</v>
      </c>
      <c r="K436" s="60">
        <f>'05'!I124</f>
        <v>100000</v>
      </c>
      <c r="L436" s="60">
        <f>'05'!J124</f>
        <v>100000</v>
      </c>
    </row>
    <row r="437" spans="2:12" x14ac:dyDescent="0.2">
      <c r="B437" s="6"/>
      <c r="C437" s="6"/>
      <c r="D437" s="93">
        <f>'05'!A125</f>
        <v>130</v>
      </c>
      <c r="E437" s="93" t="str">
        <f>'05'!B125</f>
        <v>Emergency Certificate</v>
      </c>
      <c r="G437" s="60">
        <f>'05'!E125</f>
        <v>0</v>
      </c>
      <c r="H437" s="60">
        <f>'05'!F125</f>
        <v>0</v>
      </c>
      <c r="I437" s="60">
        <f>'05'!G125</f>
        <v>0</v>
      </c>
      <c r="J437" s="60">
        <f>'05'!H125</f>
        <v>0</v>
      </c>
      <c r="K437" s="60">
        <f>'05'!I125</f>
        <v>0</v>
      </c>
      <c r="L437" s="60">
        <f>'05'!J125</f>
        <v>0</v>
      </c>
    </row>
    <row r="438" spans="2:12" x14ac:dyDescent="0.2">
      <c r="B438" s="6"/>
      <c r="C438" s="6"/>
      <c r="D438" s="93">
        <f>'05'!A126</f>
        <v>130</v>
      </c>
      <c r="E438" s="93" t="str">
        <f>'05'!B126</f>
        <v>Fingerprint Processing Fee</v>
      </c>
      <c r="G438" s="60">
        <f>'05'!E126</f>
        <v>0</v>
      </c>
      <c r="H438" s="60">
        <f>'05'!F126</f>
        <v>5000</v>
      </c>
      <c r="I438" s="60">
        <f>'05'!G126</f>
        <v>5000</v>
      </c>
      <c r="J438" s="60">
        <f>'05'!H126</f>
        <v>5000</v>
      </c>
      <c r="K438" s="60">
        <f>'05'!I126</f>
        <v>5000</v>
      </c>
      <c r="L438" s="60">
        <f>'05'!J126</f>
        <v>5000</v>
      </c>
    </row>
    <row r="439" spans="2:12" x14ac:dyDescent="0.2">
      <c r="B439" s="6"/>
      <c r="C439" s="6"/>
      <c r="D439" s="93">
        <f>'08'!A52</f>
        <v>130</v>
      </c>
      <c r="E439" s="93" t="str">
        <f>'08'!B52</f>
        <v xml:space="preserve">Magistrate's Court                </v>
      </c>
      <c r="G439" s="60">
        <f>'08'!E52</f>
        <v>69443.990000000005</v>
      </c>
      <c r="H439" s="60">
        <f>'08'!F52</f>
        <v>40000</v>
      </c>
      <c r="I439" s="60">
        <f>'08'!G52</f>
        <v>40000</v>
      </c>
      <c r="J439" s="60">
        <f>'08'!H52</f>
        <v>40000</v>
      </c>
      <c r="K439" s="60">
        <f>'08'!I52</f>
        <v>40000</v>
      </c>
      <c r="L439" s="60">
        <f>'08'!J52</f>
        <v>40000</v>
      </c>
    </row>
    <row r="440" spans="2:12" x14ac:dyDescent="0.2">
      <c r="B440" s="6"/>
      <c r="C440" s="6"/>
      <c r="D440" s="93">
        <f>'09'!A55</f>
        <v>130</v>
      </c>
      <c r="E440" s="93" t="str">
        <f>'09'!B55</f>
        <v xml:space="preserve">Certificate - Birth etc. </v>
      </c>
      <c r="G440" s="60">
        <f>'09'!E55</f>
        <v>1810.58</v>
      </c>
      <c r="H440" s="60">
        <f>'09'!F55</f>
        <v>1500</v>
      </c>
      <c r="I440" s="60">
        <f>'09'!G55</f>
        <v>1500</v>
      </c>
      <c r="J440" s="60">
        <f>'09'!H55</f>
        <v>1500</v>
      </c>
      <c r="K440" s="60">
        <f>'09'!I55</f>
        <v>1500</v>
      </c>
      <c r="L440" s="60">
        <f>'09'!J55</f>
        <v>1500</v>
      </c>
    </row>
    <row r="441" spans="2:12" x14ac:dyDescent="0.2">
      <c r="B441" s="6"/>
      <c r="C441" s="6"/>
      <c r="D441" s="93">
        <f>'09'!A56</f>
        <v>130</v>
      </c>
      <c r="E441" s="93" t="str">
        <f>'09'!B56</f>
        <v>Company Registration</v>
      </c>
      <c r="G441" s="60">
        <f>'09'!E56</f>
        <v>88455.89</v>
      </c>
      <c r="H441" s="60">
        <f>'09'!F56</f>
        <v>25000</v>
      </c>
      <c r="I441" s="60">
        <f>'09'!G56</f>
        <v>185000</v>
      </c>
      <c r="J441" s="60">
        <f>'09'!H56</f>
        <v>0</v>
      </c>
      <c r="K441" s="60">
        <f>'09'!I56</f>
        <v>0</v>
      </c>
      <c r="L441" s="60">
        <f>'09'!J56</f>
        <v>0</v>
      </c>
    </row>
    <row r="442" spans="2:12" x14ac:dyDescent="0.2">
      <c r="B442" s="6"/>
      <c r="C442" s="6"/>
      <c r="D442" s="93">
        <f>'09'!A57</f>
        <v>130</v>
      </c>
      <c r="E442" s="93" t="str">
        <f>'09'!B57</f>
        <v xml:space="preserve">High Court                                </v>
      </c>
      <c r="G442" s="60">
        <f>'09'!E57</f>
        <v>22322.5</v>
      </c>
      <c r="H442" s="60">
        <f>'09'!F57</f>
        <v>65000</v>
      </c>
      <c r="I442" s="60">
        <f>'09'!G57</f>
        <v>65000</v>
      </c>
      <c r="J442" s="60">
        <f>'09'!H57</f>
        <v>10000</v>
      </c>
      <c r="K442" s="60">
        <f>'09'!I57</f>
        <v>10000</v>
      </c>
      <c r="L442" s="60">
        <f>'09'!J57</f>
        <v>10000</v>
      </c>
    </row>
    <row r="443" spans="2:12" x14ac:dyDescent="0.2">
      <c r="B443" s="6"/>
      <c r="C443" s="6"/>
      <c r="D443" s="93">
        <f>'09'!A58</f>
        <v>130</v>
      </c>
      <c r="E443" s="93" t="str">
        <f>'09'!B58</f>
        <v xml:space="preserve">Trade Marks and Patents  </v>
      </c>
      <c r="G443" s="60">
        <f>'09'!E58</f>
        <v>91455</v>
      </c>
      <c r="H443" s="60">
        <f>'09'!F58</f>
        <v>20000</v>
      </c>
      <c r="I443" s="60">
        <f>'09'!G58</f>
        <v>130000</v>
      </c>
      <c r="J443" s="60">
        <f>'09'!H58</f>
        <v>0</v>
      </c>
      <c r="K443" s="60">
        <f>'09'!I58</f>
        <v>0</v>
      </c>
      <c r="L443" s="60">
        <f>'09'!J58</f>
        <v>0</v>
      </c>
    </row>
    <row r="444" spans="2:12" x14ac:dyDescent="0.2">
      <c r="B444" s="6"/>
      <c r="C444" s="6"/>
      <c r="D444" s="93">
        <f>'09'!A59</f>
        <v>160</v>
      </c>
      <c r="E444" s="93" t="str">
        <f>'09'!B59</f>
        <v>Other Receipts</v>
      </c>
      <c r="G444" s="60">
        <f>'09'!E59</f>
        <v>1323.3</v>
      </c>
      <c r="H444" s="60">
        <f>'09'!F59</f>
        <v>0</v>
      </c>
      <c r="I444" s="60">
        <f>'09'!G59</f>
        <v>6500</v>
      </c>
      <c r="J444" s="60">
        <f>'09'!H59</f>
        <v>4000</v>
      </c>
      <c r="K444" s="60">
        <f>'09'!I59</f>
        <v>4000</v>
      </c>
      <c r="L444" s="60">
        <f>'09'!J59</f>
        <v>4000</v>
      </c>
    </row>
  </sheetData>
  <mergeCells count="1">
    <mergeCell ref="E2:K2"/>
  </mergeCells>
  <printOptions horizontalCentered="1"/>
  <pageMargins left="0.18" right="0.18" top="0.31" bottom="0.28999999999999998" header="0.3" footer="0.3"/>
  <pageSetup scale="90" fitToHeight="0" orientation="portrait" r:id="rId1"/>
  <rowBreaks count="8" manualBreakCount="8">
    <brk id="59" min="1" max="11" man="1"/>
    <brk id="96" min="1" max="11" man="1"/>
    <brk id="134" min="1" max="11" man="1"/>
    <brk id="199" min="1" max="11" man="1"/>
    <brk id="264" min="1" max="11" man="1"/>
    <brk id="281" min="1" max="11" man="1"/>
    <brk id="329" min="1" max="11" man="1"/>
    <brk id="381" min="1" max="1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439"/>
  <sheetViews>
    <sheetView view="pageBreakPreview" zoomScaleNormal="100" zoomScaleSheetLayoutView="100" workbookViewId="0">
      <selection activeCell="Q43" sqref="Q43"/>
    </sheetView>
  </sheetViews>
  <sheetFormatPr defaultColWidth="9.140625" defaultRowHeight="14.25" x14ac:dyDescent="0.2"/>
  <cols>
    <col min="1" max="1" width="6.4257812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726</v>
      </c>
      <c r="B2" s="473"/>
      <c r="C2" s="475"/>
      <c r="D2" s="475"/>
      <c r="E2" s="475"/>
      <c r="F2" s="475"/>
      <c r="G2" s="475"/>
      <c r="H2" s="475"/>
      <c r="I2" s="475"/>
      <c r="J2" s="475"/>
    </row>
    <row r="3" spans="1:10" ht="15" thickBot="1" x14ac:dyDescent="0.25">
      <c r="A3" s="518"/>
      <c r="B3" s="519"/>
      <c r="C3" s="519"/>
      <c r="D3" s="519"/>
      <c r="E3" s="519"/>
      <c r="F3" s="519"/>
      <c r="G3" s="519"/>
      <c r="H3" s="519"/>
      <c r="I3" s="519"/>
      <c r="J3" s="520"/>
    </row>
    <row r="4" spans="1:10" x14ac:dyDescent="0.2">
      <c r="A4" s="186" t="s">
        <v>237</v>
      </c>
      <c r="B4" s="187" t="s">
        <v>238</v>
      </c>
      <c r="C4" s="187"/>
      <c r="D4" s="187"/>
      <c r="E4" s="187"/>
      <c r="F4" s="187"/>
      <c r="G4" s="188"/>
      <c r="H4" s="188"/>
      <c r="I4" s="188"/>
      <c r="J4" s="189"/>
    </row>
    <row r="5" spans="1:10" x14ac:dyDescent="0.2">
      <c r="A5" s="99"/>
      <c r="B5" s="100" t="s">
        <v>727</v>
      </c>
      <c r="C5" s="100"/>
      <c r="D5" s="100"/>
      <c r="E5" s="100"/>
      <c r="F5" s="100"/>
      <c r="G5" s="101"/>
      <c r="H5" s="101"/>
      <c r="I5" s="101"/>
      <c r="J5" s="102"/>
    </row>
    <row r="6" spans="1:10" x14ac:dyDescent="0.2">
      <c r="A6" s="103"/>
      <c r="B6" s="100" t="s">
        <v>2289</v>
      </c>
      <c r="C6" s="104"/>
      <c r="D6" s="104"/>
      <c r="E6" s="100"/>
      <c r="F6" s="100"/>
      <c r="G6" s="105"/>
      <c r="H6" s="105"/>
      <c r="I6" s="105"/>
      <c r="J6" s="106">
        <f>H66</f>
        <v>11342600</v>
      </c>
    </row>
    <row r="7" spans="1:10" x14ac:dyDescent="0.2">
      <c r="A7" s="109" t="s">
        <v>240</v>
      </c>
      <c r="B7" s="110" t="s">
        <v>241</v>
      </c>
      <c r="C7" s="110"/>
      <c r="D7" s="110" t="s">
        <v>672</v>
      </c>
      <c r="E7" s="110"/>
      <c r="F7" s="110"/>
      <c r="G7" s="111"/>
      <c r="H7" s="111"/>
      <c r="I7" s="111"/>
      <c r="J7" s="112"/>
    </row>
    <row r="8" spans="1:10" ht="15" thickBot="1" x14ac:dyDescent="0.25">
      <c r="A8" s="113" t="s">
        <v>243</v>
      </c>
      <c r="B8" s="114" t="s">
        <v>673</v>
      </c>
      <c r="C8" s="114"/>
      <c r="D8" s="115"/>
      <c r="E8" s="115"/>
      <c r="F8" s="115"/>
      <c r="G8" s="117"/>
      <c r="H8" s="117"/>
      <c r="I8" s="117"/>
      <c r="J8" s="118"/>
    </row>
    <row r="9" spans="1:10" ht="15" x14ac:dyDescent="0.2">
      <c r="A9" s="207"/>
      <c r="B9" s="207"/>
      <c r="C9" s="207"/>
      <c r="D9" s="207"/>
      <c r="E9" s="207"/>
      <c r="F9" s="207"/>
      <c r="G9" s="207"/>
      <c r="H9" s="207"/>
      <c r="I9" s="207"/>
      <c r="J9" s="207"/>
    </row>
    <row r="10" spans="1:10" ht="15" customHeight="1" x14ac:dyDescent="0.2">
      <c r="A10" s="482" t="s">
        <v>245</v>
      </c>
      <c r="B10" s="482"/>
      <c r="C10" s="482"/>
      <c r="D10" s="482"/>
      <c r="E10" s="482"/>
      <c r="F10" s="482"/>
      <c r="G10" s="482"/>
      <c r="H10" s="482"/>
      <c r="I10" s="482"/>
      <c r="J10" s="482"/>
    </row>
    <row r="11" spans="1:10" x14ac:dyDescent="0.2">
      <c r="A11" s="532" t="s">
        <v>728</v>
      </c>
      <c r="B11" s="532"/>
      <c r="C11" s="532"/>
      <c r="D11" s="532"/>
      <c r="E11" s="532"/>
      <c r="F11" s="532"/>
      <c r="G11" s="532"/>
      <c r="H11" s="532"/>
      <c r="I11" s="532"/>
      <c r="J11" s="532"/>
    </row>
    <row r="12" spans="1:10" x14ac:dyDescent="0.2">
      <c r="A12" s="532" t="s">
        <v>729</v>
      </c>
      <c r="B12" s="532"/>
      <c r="C12" s="532"/>
      <c r="D12" s="532"/>
      <c r="E12" s="532"/>
      <c r="F12" s="532"/>
      <c r="G12" s="532"/>
      <c r="H12" s="532"/>
      <c r="I12" s="532"/>
      <c r="J12" s="532"/>
    </row>
    <row r="13" spans="1:10" x14ac:dyDescent="0.2">
      <c r="A13" s="532" t="s">
        <v>730</v>
      </c>
      <c r="B13" s="532"/>
      <c r="C13" s="532"/>
      <c r="D13" s="532"/>
      <c r="E13" s="532"/>
      <c r="F13" s="532"/>
      <c r="G13" s="532"/>
      <c r="H13" s="532"/>
      <c r="I13" s="532"/>
      <c r="J13" s="532"/>
    </row>
    <row r="14" spans="1:10" x14ac:dyDescent="0.2">
      <c r="A14" s="532" t="s">
        <v>620</v>
      </c>
      <c r="B14" s="532"/>
      <c r="C14" s="532"/>
      <c r="D14" s="532"/>
      <c r="E14" s="532"/>
      <c r="F14" s="532"/>
      <c r="G14" s="532"/>
      <c r="H14" s="532"/>
      <c r="I14" s="532"/>
      <c r="J14" s="532"/>
    </row>
    <row r="15" spans="1:10" x14ac:dyDescent="0.2">
      <c r="A15" s="532" t="s">
        <v>731</v>
      </c>
      <c r="B15" s="532"/>
      <c r="C15" s="532"/>
      <c r="D15" s="532"/>
      <c r="E15" s="532"/>
      <c r="F15" s="532"/>
      <c r="G15" s="532"/>
      <c r="H15" s="532"/>
      <c r="I15" s="532"/>
      <c r="J15" s="532"/>
    </row>
    <row r="16" spans="1:10" x14ac:dyDescent="0.2">
      <c r="A16" s="509"/>
      <c r="B16" s="509"/>
      <c r="C16" s="509"/>
      <c r="D16" s="509"/>
      <c r="E16" s="509"/>
      <c r="F16" s="509"/>
      <c r="G16" s="509"/>
      <c r="H16" s="509"/>
      <c r="I16" s="509"/>
      <c r="J16" s="509"/>
    </row>
    <row r="17" spans="1:10" ht="15" customHeight="1" x14ac:dyDescent="0.2">
      <c r="A17" s="482" t="s">
        <v>247</v>
      </c>
      <c r="B17" s="482"/>
      <c r="C17" s="482"/>
      <c r="D17" s="482"/>
      <c r="E17" s="482"/>
      <c r="F17" s="482"/>
      <c r="G17" s="482"/>
      <c r="H17" s="482"/>
      <c r="I17" s="482"/>
      <c r="J17" s="482"/>
    </row>
    <row r="18" spans="1:10" x14ac:dyDescent="0.2">
      <c r="A18" s="532" t="s">
        <v>732</v>
      </c>
      <c r="B18" s="532"/>
      <c r="C18" s="532"/>
      <c r="D18" s="532"/>
      <c r="E18" s="532"/>
      <c r="F18" s="532"/>
      <c r="G18" s="532"/>
      <c r="H18" s="532"/>
      <c r="I18" s="532"/>
      <c r="J18" s="532"/>
    </row>
    <row r="19" spans="1:10" x14ac:dyDescent="0.2">
      <c r="A19" s="532" t="s">
        <v>733</v>
      </c>
      <c r="B19" s="532"/>
      <c r="C19" s="532"/>
      <c r="D19" s="532"/>
      <c r="E19" s="532"/>
      <c r="F19" s="532"/>
      <c r="G19" s="532"/>
      <c r="H19" s="532"/>
      <c r="I19" s="532"/>
      <c r="J19" s="532"/>
    </row>
    <row r="20" spans="1:10" x14ac:dyDescent="0.2">
      <c r="A20" s="507" t="s">
        <v>734</v>
      </c>
      <c r="B20" s="507"/>
      <c r="C20" s="507"/>
      <c r="D20" s="507"/>
      <c r="E20" s="507"/>
      <c r="F20" s="507"/>
      <c r="G20" s="507"/>
      <c r="H20" s="507"/>
      <c r="I20" s="507"/>
      <c r="J20" s="507"/>
    </row>
    <row r="21" spans="1:10" x14ac:dyDescent="0.2">
      <c r="A21" s="507" t="s">
        <v>735</v>
      </c>
      <c r="B21" s="507"/>
      <c r="C21" s="507"/>
      <c r="D21" s="507"/>
      <c r="E21" s="507"/>
      <c r="F21" s="507"/>
      <c r="G21" s="507"/>
      <c r="H21" s="507"/>
      <c r="I21" s="507"/>
      <c r="J21" s="507"/>
    </row>
    <row r="22" spans="1:10" x14ac:dyDescent="0.2">
      <c r="A22" s="507" t="s">
        <v>736</v>
      </c>
      <c r="B22" s="507"/>
      <c r="C22" s="507"/>
      <c r="D22" s="507"/>
      <c r="E22" s="507"/>
      <c r="F22" s="507"/>
      <c r="G22" s="507"/>
      <c r="H22" s="507"/>
      <c r="I22" s="507"/>
      <c r="J22" s="507"/>
    </row>
    <row r="23" spans="1:10" ht="17.25" customHeight="1" x14ac:dyDescent="0.2">
      <c r="A23" s="507" t="s">
        <v>737</v>
      </c>
      <c r="B23" s="507"/>
      <c r="C23" s="507"/>
      <c r="D23" s="507"/>
      <c r="E23" s="507"/>
      <c r="F23" s="507"/>
      <c r="G23" s="507"/>
      <c r="H23" s="507"/>
      <c r="I23" s="507"/>
      <c r="J23" s="507"/>
    </row>
    <row r="24" spans="1:10" ht="15" customHeight="1" x14ac:dyDescent="0.2">
      <c r="A24" s="532" t="s">
        <v>738</v>
      </c>
      <c r="B24" s="532"/>
      <c r="C24" s="532"/>
      <c r="D24" s="532"/>
      <c r="E24" s="532"/>
      <c r="F24" s="532"/>
      <c r="G24" s="532"/>
      <c r="H24" s="532"/>
      <c r="I24" s="532"/>
      <c r="J24" s="532"/>
    </row>
    <row r="25" spans="1:10" ht="9" customHeight="1" x14ac:dyDescent="0.2">
      <c r="A25" s="509"/>
      <c r="B25" s="509"/>
      <c r="C25" s="509"/>
      <c r="D25" s="509"/>
      <c r="E25" s="509"/>
      <c r="F25" s="509"/>
      <c r="G25" s="509"/>
      <c r="H25" s="509"/>
      <c r="I25" s="509"/>
      <c r="J25" s="509"/>
    </row>
    <row r="26" spans="1:10" x14ac:dyDescent="0.2">
      <c r="A26" s="482" t="s">
        <v>249</v>
      </c>
      <c r="B26" s="482"/>
      <c r="C26" s="482"/>
      <c r="D26" s="482"/>
      <c r="E26" s="482"/>
      <c r="F26" s="482"/>
      <c r="G26" s="482"/>
      <c r="H26" s="482"/>
      <c r="I26" s="482"/>
      <c r="J26" s="482"/>
    </row>
    <row r="27" spans="1:10" s="242" customFormat="1" x14ac:dyDescent="0.2">
      <c r="A27" s="566" t="s">
        <v>680</v>
      </c>
      <c r="B27" s="566"/>
      <c r="C27" s="566"/>
      <c r="D27" s="566"/>
      <c r="E27" s="566"/>
      <c r="F27" s="566"/>
      <c r="G27" s="566"/>
      <c r="H27" s="566"/>
      <c r="I27" s="566"/>
      <c r="J27" s="566"/>
    </row>
    <row r="28" spans="1:10" ht="15" customHeight="1" x14ac:dyDescent="0.2">
      <c r="A28" s="482" t="s">
        <v>251</v>
      </c>
      <c r="B28" s="482"/>
      <c r="C28" s="482"/>
      <c r="D28" s="482"/>
      <c r="E28" s="482"/>
      <c r="F28" s="482"/>
      <c r="G28" s="482"/>
      <c r="H28" s="482"/>
      <c r="I28" s="482"/>
      <c r="J28" s="482"/>
    </row>
    <row r="29" spans="1:10" x14ac:dyDescent="0.2">
      <c r="A29" s="566" t="s">
        <v>681</v>
      </c>
      <c r="B29" s="566"/>
      <c r="C29" s="566"/>
      <c r="D29" s="566"/>
      <c r="E29" s="566"/>
      <c r="F29" s="566"/>
      <c r="G29" s="566"/>
      <c r="H29" s="566"/>
      <c r="I29" s="566"/>
      <c r="J29" s="566"/>
    </row>
    <row r="30" spans="1:10" ht="10.9" customHeight="1" x14ac:dyDescent="0.2">
      <c r="A30" s="570"/>
      <c r="B30" s="571"/>
      <c r="C30" s="571"/>
      <c r="D30" s="571"/>
      <c r="E30" s="571"/>
      <c r="F30" s="571"/>
      <c r="G30" s="571"/>
      <c r="H30" s="571"/>
      <c r="I30" s="571"/>
      <c r="J30" s="572"/>
    </row>
    <row r="31" spans="1:10" x14ac:dyDescent="0.2">
      <c r="A31" s="482" t="s">
        <v>253</v>
      </c>
      <c r="B31" s="482"/>
      <c r="C31" s="482"/>
      <c r="D31" s="482"/>
      <c r="E31" s="482"/>
      <c r="F31" s="482"/>
      <c r="G31" s="482"/>
      <c r="H31" s="482"/>
      <c r="I31" s="482"/>
      <c r="J31" s="482"/>
    </row>
    <row r="32" spans="1:10" ht="33.75" x14ac:dyDescent="0.2">
      <c r="A32" s="119" t="s">
        <v>225</v>
      </c>
      <c r="B32" s="484" t="s">
        <v>224</v>
      </c>
      <c r="C32" s="484"/>
      <c r="D32" s="484"/>
      <c r="E32" s="120" t="str">
        <f>Summary!$G$25</f>
        <v>Actuals           2013-2014</v>
      </c>
      <c r="F32" s="120" t="str">
        <f>Summary!$H$25</f>
        <v>Approved Estimates          2014-2015</v>
      </c>
      <c r="G32" s="120" t="str">
        <f>Summary!$I$25</f>
        <v>Revised Estimates                 2014-2015</v>
      </c>
      <c r="H32" s="120" t="str">
        <f>Summary!$J$25</f>
        <v>Budget Estimates      2015-2016</v>
      </c>
      <c r="I32" s="120" t="str">
        <f>Summary!$K$25</f>
        <v>Forward Estimates     2016-2017</v>
      </c>
      <c r="J32" s="120" t="str">
        <f>Summary!$L$25</f>
        <v>Forward Estimates     2017-2018</v>
      </c>
    </row>
    <row r="33" spans="1:10" x14ac:dyDescent="0.2">
      <c r="A33" s="482" t="s">
        <v>254</v>
      </c>
      <c r="B33" s="482"/>
      <c r="C33" s="482"/>
      <c r="D33" s="482"/>
      <c r="E33" s="482"/>
      <c r="F33" s="482"/>
      <c r="G33" s="482"/>
      <c r="H33" s="482"/>
      <c r="I33" s="482"/>
      <c r="J33" s="482"/>
    </row>
    <row r="34" spans="1:10" ht="15" customHeight="1" x14ac:dyDescent="0.2">
      <c r="A34" s="213">
        <v>170</v>
      </c>
      <c r="B34" s="483" t="s">
        <v>739</v>
      </c>
      <c r="C34" s="483"/>
      <c r="D34" s="483"/>
      <c r="E34" s="157">
        <f>E77</f>
        <v>0</v>
      </c>
      <c r="F34" s="155">
        <f t="shared" ref="F34:J34" si="0">F77</f>
        <v>0</v>
      </c>
      <c r="G34" s="157">
        <f t="shared" si="0"/>
        <v>0</v>
      </c>
      <c r="H34" s="156">
        <f t="shared" si="0"/>
        <v>0</v>
      </c>
      <c r="I34" s="157">
        <f t="shared" si="0"/>
        <v>0</v>
      </c>
      <c r="J34" s="157">
        <f t="shared" si="0"/>
        <v>0</v>
      </c>
    </row>
    <row r="35" spans="1:10" ht="15" customHeight="1" x14ac:dyDescent="0.2">
      <c r="A35" s="213">
        <v>171</v>
      </c>
      <c r="B35" s="483" t="s">
        <v>740</v>
      </c>
      <c r="C35" s="483"/>
      <c r="D35" s="483"/>
      <c r="E35" s="157">
        <f>E148</f>
        <v>0</v>
      </c>
      <c r="F35" s="155">
        <f t="shared" ref="F35:J35" si="1">F148</f>
        <v>0</v>
      </c>
      <c r="G35" s="157">
        <f t="shared" si="1"/>
        <v>0</v>
      </c>
      <c r="H35" s="156">
        <f t="shared" si="1"/>
        <v>0</v>
      </c>
      <c r="I35" s="157">
        <f t="shared" si="1"/>
        <v>0</v>
      </c>
      <c r="J35" s="157">
        <f t="shared" si="1"/>
        <v>0</v>
      </c>
    </row>
    <row r="36" spans="1:10" ht="15" customHeight="1" x14ac:dyDescent="0.2">
      <c r="A36" s="213">
        <v>172</v>
      </c>
      <c r="B36" s="483" t="s">
        <v>741</v>
      </c>
      <c r="C36" s="483"/>
      <c r="D36" s="483"/>
      <c r="E36" s="157">
        <f>E209</f>
        <v>0</v>
      </c>
      <c r="F36" s="155">
        <f t="shared" ref="F36:J36" si="2">F209</f>
        <v>0</v>
      </c>
      <c r="G36" s="157">
        <f t="shared" si="2"/>
        <v>0</v>
      </c>
      <c r="H36" s="156">
        <f t="shared" si="2"/>
        <v>0</v>
      </c>
      <c r="I36" s="157">
        <f t="shared" si="2"/>
        <v>0</v>
      </c>
      <c r="J36" s="157">
        <f t="shared" si="2"/>
        <v>0</v>
      </c>
    </row>
    <row r="37" spans="1:10" ht="15" customHeight="1" x14ac:dyDescent="0.2">
      <c r="A37" s="213">
        <v>173</v>
      </c>
      <c r="B37" s="483" t="s">
        <v>742</v>
      </c>
      <c r="C37" s="483"/>
      <c r="D37" s="483"/>
      <c r="E37" s="157">
        <f>E277</f>
        <v>168692.26</v>
      </c>
      <c r="F37" s="155">
        <f t="shared" ref="F37:J37" si="3">F277</f>
        <v>150000</v>
      </c>
      <c r="G37" s="157">
        <f t="shared" si="3"/>
        <v>195000</v>
      </c>
      <c r="H37" s="156">
        <f t="shared" si="3"/>
        <v>150000</v>
      </c>
      <c r="I37" s="157">
        <f t="shared" si="3"/>
        <v>150000</v>
      </c>
      <c r="J37" s="157">
        <f t="shared" si="3"/>
        <v>150000</v>
      </c>
    </row>
    <row r="38" spans="1:10" ht="15" customHeight="1" x14ac:dyDescent="0.2">
      <c r="A38" s="487" t="s">
        <v>743</v>
      </c>
      <c r="B38" s="487"/>
      <c r="C38" s="487"/>
      <c r="D38" s="487"/>
      <c r="E38" s="124">
        <f t="shared" ref="E38:J38" si="4">SUM(E34:E37)</f>
        <v>168692.26</v>
      </c>
      <c r="F38" s="124">
        <f t="shared" si="4"/>
        <v>150000</v>
      </c>
      <c r="G38" s="124">
        <f t="shared" si="4"/>
        <v>195000</v>
      </c>
      <c r="H38" s="124">
        <f t="shared" si="4"/>
        <v>150000</v>
      </c>
      <c r="I38" s="124">
        <f t="shared" si="4"/>
        <v>150000</v>
      </c>
      <c r="J38" s="124">
        <f t="shared" si="4"/>
        <v>150000</v>
      </c>
    </row>
    <row r="39" spans="1:10" ht="15" customHeight="1" x14ac:dyDescent="0.2">
      <c r="A39" s="483"/>
      <c r="B39" s="483"/>
      <c r="C39" s="483"/>
      <c r="D39" s="483"/>
      <c r="E39" s="483"/>
      <c r="F39" s="483"/>
      <c r="G39" s="483"/>
      <c r="H39" s="483"/>
      <c r="I39" s="483"/>
      <c r="J39" s="483"/>
    </row>
    <row r="40" spans="1:10" x14ac:dyDescent="0.2">
      <c r="A40" s="482" t="s">
        <v>259</v>
      </c>
      <c r="B40" s="482"/>
      <c r="C40" s="482"/>
      <c r="D40" s="482"/>
      <c r="E40" s="482"/>
      <c r="F40" s="482"/>
      <c r="G40" s="482"/>
      <c r="H40" s="482"/>
      <c r="I40" s="482"/>
      <c r="J40" s="482"/>
    </row>
    <row r="41" spans="1:10" ht="15" customHeight="1" x14ac:dyDescent="0.2">
      <c r="A41" s="213">
        <v>170</v>
      </c>
      <c r="B41" s="483" t="s">
        <v>739</v>
      </c>
      <c r="C41" s="483"/>
      <c r="D41" s="483"/>
      <c r="E41" s="157">
        <f t="shared" ref="E41:J41" si="5">E99+E110</f>
        <v>10698781.290000001</v>
      </c>
      <c r="F41" s="155">
        <f t="shared" si="5"/>
        <v>13612100</v>
      </c>
      <c r="G41" s="157">
        <f t="shared" si="5"/>
        <v>11742100</v>
      </c>
      <c r="H41" s="156">
        <f t="shared" si="5"/>
        <v>7992800</v>
      </c>
      <c r="I41" s="157">
        <f t="shared" si="5"/>
        <v>2669600</v>
      </c>
      <c r="J41" s="157">
        <f t="shared" si="5"/>
        <v>672400</v>
      </c>
    </row>
    <row r="42" spans="1:10" ht="15" customHeight="1" x14ac:dyDescent="0.2">
      <c r="A42" s="213">
        <v>171</v>
      </c>
      <c r="B42" s="483" t="s">
        <v>740</v>
      </c>
      <c r="C42" s="483"/>
      <c r="D42" s="483"/>
      <c r="E42" s="157">
        <f>E165+E172</f>
        <v>305991.94</v>
      </c>
      <c r="F42" s="155">
        <f t="shared" ref="F42:J42" si="6">F165+F172</f>
        <v>336400</v>
      </c>
      <c r="G42" s="157">
        <f t="shared" si="6"/>
        <v>336400</v>
      </c>
      <c r="H42" s="156">
        <f t="shared" si="6"/>
        <v>385900</v>
      </c>
      <c r="I42" s="157">
        <f t="shared" si="6"/>
        <v>401800</v>
      </c>
      <c r="J42" s="157">
        <f t="shared" si="6"/>
        <v>418500</v>
      </c>
    </row>
    <row r="43" spans="1:10" ht="15" customHeight="1" x14ac:dyDescent="0.2">
      <c r="A43" s="213">
        <v>172</v>
      </c>
      <c r="B43" s="483" t="s">
        <v>741</v>
      </c>
      <c r="C43" s="483"/>
      <c r="D43" s="483"/>
      <c r="E43" s="157">
        <f t="shared" ref="E43:J43" si="7">E227+E234</f>
        <v>1883262.24</v>
      </c>
      <c r="F43" s="155">
        <f t="shared" si="7"/>
        <v>1952200</v>
      </c>
      <c r="G43" s="157">
        <f t="shared" si="7"/>
        <v>1982000</v>
      </c>
      <c r="H43" s="156">
        <f t="shared" si="7"/>
        <v>1849500</v>
      </c>
      <c r="I43" s="157">
        <f t="shared" si="7"/>
        <v>1943100</v>
      </c>
      <c r="J43" s="157">
        <f t="shared" si="7"/>
        <v>1948100</v>
      </c>
    </row>
    <row r="44" spans="1:10" ht="15" customHeight="1" x14ac:dyDescent="0.2">
      <c r="A44" s="213">
        <v>173</v>
      </c>
      <c r="B44" s="483" t="s">
        <v>742</v>
      </c>
      <c r="C44" s="483"/>
      <c r="D44" s="483"/>
      <c r="E44" s="157">
        <f>E303+E309</f>
        <v>1048704.22</v>
      </c>
      <c r="F44" s="155">
        <f>F303+F309</f>
        <v>1079900</v>
      </c>
      <c r="G44" s="157">
        <f>G303+G309</f>
        <v>1089100</v>
      </c>
      <c r="H44" s="156">
        <f t="shared" ref="H44:J44" si="8">H303+H309</f>
        <v>1114400</v>
      </c>
      <c r="I44" s="157">
        <f t="shared" si="8"/>
        <v>1122200</v>
      </c>
      <c r="J44" s="157">
        <f t="shared" si="8"/>
        <v>1127800</v>
      </c>
    </row>
    <row r="45" spans="1:10" x14ac:dyDescent="0.2">
      <c r="A45" s="486" t="s">
        <v>744</v>
      </c>
      <c r="B45" s="486"/>
      <c r="C45" s="486"/>
      <c r="D45" s="486"/>
      <c r="E45" s="125">
        <f t="shared" ref="E45:I45" si="9">SUM(E41:E44)</f>
        <v>13936739.690000001</v>
      </c>
      <c r="F45" s="125">
        <f t="shared" si="9"/>
        <v>16980600</v>
      </c>
      <c r="G45" s="125">
        <f t="shared" si="9"/>
        <v>15149600</v>
      </c>
      <c r="H45" s="125">
        <f>SUM(H41:H44)</f>
        <v>11342600</v>
      </c>
      <c r="I45" s="125">
        <f t="shared" si="9"/>
        <v>6136700</v>
      </c>
      <c r="J45" s="125">
        <f>SUM(J41:J44)</f>
        <v>4166800</v>
      </c>
    </row>
    <row r="46" spans="1:10" ht="15" customHeight="1" x14ac:dyDescent="0.2">
      <c r="A46" s="493"/>
      <c r="B46" s="493"/>
      <c r="C46" s="493"/>
      <c r="D46" s="493"/>
      <c r="E46" s="191"/>
      <c r="F46" s="209"/>
      <c r="G46" s="191"/>
      <c r="H46" s="212"/>
      <c r="I46" s="191"/>
      <c r="J46" s="191"/>
    </row>
    <row r="47" spans="1:10" x14ac:dyDescent="0.2">
      <c r="A47" s="491" t="s">
        <v>261</v>
      </c>
      <c r="B47" s="491"/>
      <c r="C47" s="491"/>
      <c r="D47" s="491"/>
      <c r="E47" s="491"/>
      <c r="F47" s="491"/>
      <c r="G47" s="491"/>
      <c r="H47" s="491"/>
      <c r="I47" s="491"/>
      <c r="J47" s="491"/>
    </row>
    <row r="48" spans="1:10" ht="15" customHeight="1" x14ac:dyDescent="0.2">
      <c r="A48" s="573" t="s">
        <v>262</v>
      </c>
      <c r="B48" s="574"/>
      <c r="C48" s="574"/>
      <c r="D48" s="574"/>
      <c r="E48" s="574"/>
      <c r="F48" s="574"/>
      <c r="G48" s="574"/>
      <c r="H48" s="574"/>
      <c r="I48" s="574"/>
      <c r="J48" s="575"/>
    </row>
    <row r="49" spans="1:10" ht="15" customHeight="1" x14ac:dyDescent="0.2">
      <c r="A49" s="191"/>
      <c r="B49" s="483" t="s">
        <v>6</v>
      </c>
      <c r="C49" s="475"/>
      <c r="D49" s="475"/>
      <c r="E49" s="133">
        <f>E358</f>
        <v>1684792.79</v>
      </c>
      <c r="F49" s="155">
        <f>F358</f>
        <v>1802700</v>
      </c>
      <c r="G49" s="133">
        <f>G358</f>
        <v>1812500</v>
      </c>
      <c r="H49" s="123">
        <f t="shared" ref="H49:J49" si="10">H358</f>
        <v>1717300</v>
      </c>
      <c r="I49" s="133">
        <f t="shared" si="10"/>
        <v>1845100</v>
      </c>
      <c r="J49" s="122">
        <f t="shared" si="10"/>
        <v>1860000</v>
      </c>
    </row>
    <row r="50" spans="1:10" ht="15" customHeight="1" x14ac:dyDescent="0.2">
      <c r="A50" s="191"/>
      <c r="B50" s="483" t="s">
        <v>175</v>
      </c>
      <c r="C50" s="475"/>
      <c r="D50" s="475"/>
      <c r="E50" s="133">
        <f>E364</f>
        <v>13557.98</v>
      </c>
      <c r="F50" s="155">
        <f>F364</f>
        <v>14500</v>
      </c>
      <c r="G50" s="133">
        <f>G364</f>
        <v>10500</v>
      </c>
      <c r="H50" s="123">
        <f t="shared" ref="H50:J50" si="11">H364</f>
        <v>10500</v>
      </c>
      <c r="I50" s="133">
        <f t="shared" si="11"/>
        <v>10500</v>
      </c>
      <c r="J50" s="122">
        <f t="shared" si="11"/>
        <v>10500</v>
      </c>
    </row>
    <row r="51" spans="1:10" x14ac:dyDescent="0.2">
      <c r="A51" s="191"/>
      <c r="B51" s="483" t="s">
        <v>263</v>
      </c>
      <c r="C51" s="475"/>
      <c r="D51" s="475"/>
      <c r="E51" s="133">
        <f>E370</f>
        <v>208102.69</v>
      </c>
      <c r="F51" s="155">
        <f>F370</f>
        <v>240600</v>
      </c>
      <c r="G51" s="133">
        <f>G370</f>
        <v>264600</v>
      </c>
      <c r="H51" s="123">
        <f t="shared" ref="H51:J51" si="12">H370</f>
        <v>223500</v>
      </c>
      <c r="I51" s="133">
        <f t="shared" si="12"/>
        <v>269400</v>
      </c>
      <c r="J51" s="122">
        <f t="shared" si="12"/>
        <v>269400</v>
      </c>
    </row>
    <row r="52" spans="1:10" ht="15" customHeight="1" x14ac:dyDescent="0.2">
      <c r="A52" s="191"/>
      <c r="B52" s="483" t="s">
        <v>177</v>
      </c>
      <c r="C52" s="475"/>
      <c r="D52" s="475"/>
      <c r="E52" s="133">
        <f>E377</f>
        <v>0</v>
      </c>
      <c r="F52" s="155">
        <f>F377</f>
        <v>0</v>
      </c>
      <c r="G52" s="133">
        <f>G377</f>
        <v>9200</v>
      </c>
      <c r="H52" s="123">
        <f t="shared" ref="H52:J52" si="13">H377</f>
        <v>22500</v>
      </c>
      <c r="I52" s="133">
        <f t="shared" si="13"/>
        <v>9200</v>
      </c>
      <c r="J52" s="122">
        <f t="shared" si="13"/>
        <v>24400</v>
      </c>
    </row>
    <row r="53" spans="1:10" ht="15" customHeight="1" x14ac:dyDescent="0.2">
      <c r="A53" s="191"/>
      <c r="B53" s="483" t="s">
        <v>264</v>
      </c>
      <c r="C53" s="475"/>
      <c r="D53" s="475"/>
      <c r="E53" s="133">
        <f>E384</f>
        <v>2135331.67</v>
      </c>
      <c r="F53" s="155">
        <f>F384</f>
        <v>2194600</v>
      </c>
      <c r="G53" s="133">
        <f>G384</f>
        <v>2194600</v>
      </c>
      <c r="H53" s="123">
        <f t="shared" ref="H53:J53" si="14">H384</f>
        <v>2002500</v>
      </c>
      <c r="I53" s="133">
        <f t="shared" si="14"/>
        <v>2002500</v>
      </c>
      <c r="J53" s="122">
        <f t="shared" si="14"/>
        <v>2002500</v>
      </c>
    </row>
    <row r="54" spans="1:10" ht="15" customHeight="1" x14ac:dyDescent="0.2">
      <c r="A54" s="486" t="s">
        <v>265</v>
      </c>
      <c r="B54" s="486"/>
      <c r="C54" s="486"/>
      <c r="D54" s="486"/>
      <c r="E54" s="125">
        <f>SUM(E49:E53)</f>
        <v>4041785.13</v>
      </c>
      <c r="F54" s="125">
        <f>SUM(F49:F53)</f>
        <v>4252400</v>
      </c>
      <c r="G54" s="125">
        <f>SUM(G49:G53)</f>
        <v>4291400</v>
      </c>
      <c r="H54" s="125">
        <f t="shared" ref="H54:J54" si="15">SUM(H49:H53)</f>
        <v>3976300</v>
      </c>
      <c r="I54" s="125">
        <f t="shared" si="15"/>
        <v>4136700</v>
      </c>
      <c r="J54" s="125">
        <f t="shared" si="15"/>
        <v>4166800</v>
      </c>
    </row>
    <row r="55" spans="1:10" ht="15" customHeight="1" x14ac:dyDescent="0.2">
      <c r="A55" s="483"/>
      <c r="B55" s="483"/>
      <c r="C55" s="483"/>
      <c r="D55" s="483"/>
      <c r="E55" s="483"/>
      <c r="F55" s="483"/>
      <c r="G55" s="483"/>
      <c r="H55" s="483"/>
      <c r="I55" s="483"/>
      <c r="J55" s="483"/>
    </row>
    <row r="56" spans="1:10" x14ac:dyDescent="0.2">
      <c r="A56" s="484" t="s">
        <v>14</v>
      </c>
      <c r="B56" s="484"/>
      <c r="C56" s="484"/>
      <c r="D56" s="484"/>
      <c r="E56" s="484"/>
      <c r="F56" s="484"/>
      <c r="G56" s="484"/>
      <c r="H56" s="484"/>
      <c r="I56" s="484"/>
      <c r="J56" s="484"/>
    </row>
    <row r="57" spans="1:10" ht="34.5" customHeight="1" x14ac:dyDescent="0.2">
      <c r="A57" s="119" t="s">
        <v>225</v>
      </c>
      <c r="B57" s="119" t="s">
        <v>226</v>
      </c>
      <c r="C57" s="484" t="s">
        <v>227</v>
      </c>
      <c r="D57" s="488"/>
      <c r="E57" s="120" t="str">
        <f>E32</f>
        <v>Actuals           2013-2014</v>
      </c>
      <c r="F57" s="120" t="str">
        <f t="shared" ref="F57:J57" si="16">F32</f>
        <v>Approved Estimates          2014-2015</v>
      </c>
      <c r="G57" s="120" t="str">
        <f t="shared" si="16"/>
        <v>Revised Estimates                 2014-2015</v>
      </c>
      <c r="H57" s="120" t="str">
        <f t="shared" si="16"/>
        <v>Budget Estimates      2015-2016</v>
      </c>
      <c r="I57" s="120" t="str">
        <f t="shared" si="16"/>
        <v>Forward Estimates     2016-2017</v>
      </c>
      <c r="J57" s="120" t="str">
        <f t="shared" si="16"/>
        <v>Forward Estimates     2017-2018</v>
      </c>
    </row>
    <row r="58" spans="1:10" ht="15" customHeight="1" x14ac:dyDescent="0.2">
      <c r="A58" s="240" t="str">
        <f t="shared" ref="A58:A59" si="17">RIGHT(A104,3)</f>
        <v>02A</v>
      </c>
      <c r="B58" s="240" t="str">
        <f t="shared" ref="B58:C63" si="18">B104</f>
        <v>DFID</v>
      </c>
      <c r="C58" s="576" t="str">
        <f t="shared" si="18"/>
        <v>MDC Operations 2012</v>
      </c>
      <c r="D58" s="577"/>
      <c r="E58" s="133">
        <f t="shared" ref="E58:J63" si="19">E104</f>
        <v>5870100</v>
      </c>
      <c r="F58" s="155">
        <f t="shared" si="19"/>
        <v>7170400</v>
      </c>
      <c r="G58" s="133">
        <f t="shared" si="19"/>
        <v>7170400</v>
      </c>
      <c r="H58" s="123">
        <f t="shared" si="19"/>
        <v>2000000</v>
      </c>
      <c r="I58" s="133">
        <f t="shared" si="19"/>
        <v>2000000</v>
      </c>
      <c r="J58" s="122">
        <f t="shared" si="19"/>
        <v>0</v>
      </c>
    </row>
    <row r="59" spans="1:10" ht="15" customHeight="1" x14ac:dyDescent="0.2">
      <c r="A59" s="240" t="str">
        <f t="shared" si="17"/>
        <v>03A</v>
      </c>
      <c r="B59" s="240" t="str">
        <f t="shared" si="18"/>
        <v>EU</v>
      </c>
      <c r="C59" s="576" t="str">
        <f t="shared" si="18"/>
        <v>Little Bay - Phase 1 Build Out (MDC)</v>
      </c>
      <c r="D59" s="577"/>
      <c r="E59" s="133">
        <f t="shared" si="19"/>
        <v>3500000</v>
      </c>
      <c r="F59" s="155">
        <f t="shared" si="19"/>
        <v>0</v>
      </c>
      <c r="G59" s="133">
        <f t="shared" si="19"/>
        <v>0</v>
      </c>
      <c r="H59" s="123">
        <f t="shared" si="19"/>
        <v>0</v>
      </c>
      <c r="I59" s="133">
        <f t="shared" si="19"/>
        <v>0</v>
      </c>
      <c r="J59" s="122">
        <f t="shared" si="19"/>
        <v>0</v>
      </c>
    </row>
    <row r="60" spans="1:10" x14ac:dyDescent="0.2">
      <c r="A60" s="240" t="str">
        <f>RIGHT(A106,3)</f>
        <v>56A</v>
      </c>
      <c r="B60" s="240" t="str">
        <f t="shared" si="18"/>
        <v>LOCAL</v>
      </c>
      <c r="C60" s="576" t="str">
        <f t="shared" si="18"/>
        <v>BNTF 6</v>
      </c>
      <c r="D60" s="577"/>
      <c r="E60" s="133">
        <f t="shared" si="19"/>
        <v>437200</v>
      </c>
      <c r="F60" s="155">
        <f t="shared" si="19"/>
        <v>0</v>
      </c>
      <c r="G60" s="133">
        <f t="shared" si="19"/>
        <v>0</v>
      </c>
      <c r="H60" s="123">
        <f t="shared" si="19"/>
        <v>500000</v>
      </c>
      <c r="I60" s="133">
        <f t="shared" si="19"/>
        <v>0</v>
      </c>
      <c r="J60" s="122">
        <f t="shared" si="19"/>
        <v>0</v>
      </c>
    </row>
    <row r="61" spans="1:10" ht="15" customHeight="1" x14ac:dyDescent="0.2">
      <c r="A61" s="240" t="str">
        <f>RIGHT(A107,3)</f>
        <v>67A</v>
      </c>
      <c r="B61" s="240" t="str">
        <f t="shared" si="18"/>
        <v>EU</v>
      </c>
      <c r="C61" s="576" t="str">
        <f t="shared" si="18"/>
        <v>Fibre Optic Cable Phase 2</v>
      </c>
      <c r="D61" s="577"/>
      <c r="E61" s="133">
        <f t="shared" si="19"/>
        <v>0</v>
      </c>
      <c r="F61" s="155">
        <f t="shared" si="19"/>
        <v>3000000</v>
      </c>
      <c r="G61" s="133">
        <f t="shared" si="19"/>
        <v>3000000</v>
      </c>
      <c r="H61" s="123">
        <f t="shared" si="19"/>
        <v>2996300</v>
      </c>
      <c r="I61" s="133">
        <f t="shared" si="19"/>
        <v>0</v>
      </c>
      <c r="J61" s="122">
        <f t="shared" si="19"/>
        <v>0</v>
      </c>
    </row>
    <row r="62" spans="1:10" x14ac:dyDescent="0.2">
      <c r="A62" s="240" t="str">
        <f>RIGHT(A108,3)</f>
        <v>74A</v>
      </c>
      <c r="B62" s="240" t="str">
        <f t="shared" si="18"/>
        <v>EU</v>
      </c>
      <c r="C62" s="576" t="str">
        <f t="shared" si="18"/>
        <v>ICT</v>
      </c>
      <c r="D62" s="577"/>
      <c r="E62" s="133">
        <f t="shared" si="19"/>
        <v>87654.56</v>
      </c>
      <c r="F62" s="155">
        <f t="shared" si="19"/>
        <v>1870000</v>
      </c>
      <c r="G62" s="133">
        <f t="shared" si="19"/>
        <v>0</v>
      </c>
      <c r="H62" s="123">
        <f t="shared" si="19"/>
        <v>1870000</v>
      </c>
      <c r="I62" s="133">
        <f t="shared" si="19"/>
        <v>0</v>
      </c>
      <c r="J62" s="122">
        <f t="shared" si="19"/>
        <v>0</v>
      </c>
    </row>
    <row r="63" spans="1:10" ht="15" customHeight="1" x14ac:dyDescent="0.2">
      <c r="A63" s="240" t="str">
        <f>RIGHT(A109,3)</f>
        <v>76A</v>
      </c>
      <c r="B63" s="240" t="str">
        <f t="shared" si="18"/>
        <v>EU</v>
      </c>
      <c r="C63" s="576" t="str">
        <f t="shared" si="18"/>
        <v>Lt Bay Town Centre Expansion Phs I</v>
      </c>
      <c r="D63" s="577"/>
      <c r="E63" s="133">
        <f t="shared" si="19"/>
        <v>0</v>
      </c>
      <c r="F63" s="155">
        <f t="shared" si="19"/>
        <v>687800</v>
      </c>
      <c r="G63" s="133">
        <f t="shared" si="19"/>
        <v>687800</v>
      </c>
      <c r="H63" s="123">
        <f t="shared" si="19"/>
        <v>0</v>
      </c>
      <c r="I63" s="133">
        <f t="shared" si="19"/>
        <v>0</v>
      </c>
      <c r="J63" s="122">
        <f t="shared" si="19"/>
        <v>0</v>
      </c>
    </row>
    <row r="64" spans="1:10" ht="15" customHeight="1" x14ac:dyDescent="0.2">
      <c r="A64" s="486" t="s">
        <v>56</v>
      </c>
      <c r="B64" s="486"/>
      <c r="C64" s="486"/>
      <c r="D64" s="486"/>
      <c r="E64" s="125">
        <f t="shared" ref="E64:J64" si="20">SUM(E58:E63)</f>
        <v>9894954.5600000005</v>
      </c>
      <c r="F64" s="125">
        <f t="shared" si="20"/>
        <v>12728200</v>
      </c>
      <c r="G64" s="125">
        <f t="shared" si="20"/>
        <v>10858200</v>
      </c>
      <c r="H64" s="125">
        <f t="shared" si="20"/>
        <v>7366300</v>
      </c>
      <c r="I64" s="125">
        <f t="shared" si="20"/>
        <v>2000000</v>
      </c>
      <c r="J64" s="125">
        <f t="shared" si="20"/>
        <v>0</v>
      </c>
    </row>
    <row r="65" spans="1:10" x14ac:dyDescent="0.2">
      <c r="A65" s="483"/>
      <c r="B65" s="483"/>
      <c r="C65" s="483"/>
      <c r="D65" s="483"/>
      <c r="E65" s="483"/>
      <c r="F65" s="483"/>
      <c r="G65" s="483"/>
      <c r="H65" s="483"/>
      <c r="I65" s="483"/>
      <c r="J65" s="483"/>
    </row>
    <row r="66" spans="1:10" x14ac:dyDescent="0.2">
      <c r="A66" s="487" t="s">
        <v>744</v>
      </c>
      <c r="B66" s="487"/>
      <c r="C66" s="487"/>
      <c r="D66" s="487"/>
      <c r="E66" s="128">
        <f t="shared" ref="E66:J66" si="21">SUM(E54,E64)</f>
        <v>13936739.690000001</v>
      </c>
      <c r="F66" s="128">
        <f t="shared" si="21"/>
        <v>16980600</v>
      </c>
      <c r="G66" s="128">
        <f t="shared" si="21"/>
        <v>15149600</v>
      </c>
      <c r="H66" s="128">
        <f t="shared" si="21"/>
        <v>11342600</v>
      </c>
      <c r="I66" s="128">
        <f t="shared" si="21"/>
        <v>6136700</v>
      </c>
      <c r="J66" s="128">
        <f t="shared" si="21"/>
        <v>4166800</v>
      </c>
    </row>
    <row r="67" spans="1:10" ht="15" customHeight="1" x14ac:dyDescent="0.2">
      <c r="A67" s="483"/>
      <c r="B67" s="483"/>
      <c r="C67" s="483"/>
      <c r="D67" s="483"/>
      <c r="E67" s="483"/>
      <c r="F67" s="483"/>
      <c r="G67" s="483"/>
      <c r="H67" s="483"/>
      <c r="I67" s="483"/>
      <c r="J67" s="483"/>
    </row>
    <row r="68" spans="1:10" x14ac:dyDescent="0.2">
      <c r="A68" s="482" t="s">
        <v>266</v>
      </c>
      <c r="B68" s="482"/>
      <c r="C68" s="482"/>
      <c r="D68" s="482"/>
      <c r="E68" s="482"/>
      <c r="F68" s="482"/>
      <c r="G68" s="482"/>
      <c r="H68" s="482"/>
      <c r="I68" s="482"/>
      <c r="J68" s="482"/>
    </row>
    <row r="69" spans="1:10" x14ac:dyDescent="0.2">
      <c r="A69" s="487" t="s">
        <v>267</v>
      </c>
      <c r="B69" s="487"/>
      <c r="C69" s="487"/>
      <c r="D69" s="487"/>
      <c r="E69" s="130"/>
      <c r="F69" s="130"/>
      <c r="G69" s="130"/>
      <c r="H69" s="129"/>
      <c r="I69" s="130"/>
      <c r="J69" s="130"/>
    </row>
    <row r="70" spans="1:10" x14ac:dyDescent="0.2">
      <c r="A70" s="483"/>
      <c r="B70" s="483"/>
      <c r="C70" s="483"/>
      <c r="D70" s="483"/>
      <c r="E70" s="483"/>
      <c r="F70" s="483"/>
      <c r="G70" s="483"/>
      <c r="H70" s="483"/>
      <c r="I70" s="483"/>
      <c r="J70" s="483"/>
    </row>
    <row r="71" spans="1:10" x14ac:dyDescent="0.2">
      <c r="A71" s="492" t="s">
        <v>745</v>
      </c>
      <c r="B71" s="492"/>
      <c r="C71" s="492"/>
      <c r="D71" s="492"/>
      <c r="E71" s="492"/>
      <c r="F71" s="492"/>
      <c r="G71" s="492"/>
      <c r="H71" s="492"/>
      <c r="I71" s="492"/>
      <c r="J71" s="492"/>
    </row>
    <row r="72" spans="1:10" x14ac:dyDescent="0.2">
      <c r="A72" s="493" t="s">
        <v>269</v>
      </c>
      <c r="B72" s="493"/>
      <c r="C72" s="493"/>
      <c r="D72" s="475"/>
      <c r="E72" s="475"/>
      <c r="F72" s="475"/>
      <c r="G72" s="475"/>
      <c r="H72" s="475"/>
      <c r="I72" s="475"/>
      <c r="J72" s="475"/>
    </row>
    <row r="73" spans="1:10" ht="27" customHeight="1" x14ac:dyDescent="0.2">
      <c r="A73" s="483" t="s">
        <v>746</v>
      </c>
      <c r="B73" s="483"/>
      <c r="C73" s="483"/>
      <c r="D73" s="483"/>
      <c r="E73" s="483"/>
      <c r="F73" s="483"/>
      <c r="G73" s="483"/>
      <c r="H73" s="483"/>
      <c r="I73" s="483"/>
      <c r="J73" s="483"/>
    </row>
    <row r="74" spans="1:10" ht="15" customHeight="1" x14ac:dyDescent="0.2">
      <c r="A74" s="482" t="s">
        <v>271</v>
      </c>
      <c r="B74" s="482"/>
      <c r="C74" s="482"/>
      <c r="D74" s="482"/>
      <c r="E74" s="482"/>
      <c r="F74" s="482"/>
      <c r="G74" s="482"/>
      <c r="H74" s="482"/>
      <c r="I74" s="482"/>
      <c r="J74" s="482"/>
    </row>
    <row r="75" spans="1:10" ht="33.75" x14ac:dyDescent="0.2">
      <c r="A75" s="131" t="s">
        <v>225</v>
      </c>
      <c r="B75" s="493" t="s">
        <v>224</v>
      </c>
      <c r="C75" s="493"/>
      <c r="D75" s="493"/>
      <c r="E75" s="120" t="str">
        <f t="shared" ref="E75:J75" si="22">E32</f>
        <v>Actuals           2013-2014</v>
      </c>
      <c r="F75" s="120" t="str">
        <f t="shared" si="22"/>
        <v>Approved Estimates          2014-2015</v>
      </c>
      <c r="G75" s="120" t="str">
        <f t="shared" si="22"/>
        <v>Revised Estimates                 2014-2015</v>
      </c>
      <c r="H75" s="120" t="str">
        <f t="shared" si="22"/>
        <v>Budget Estimates      2015-2016</v>
      </c>
      <c r="I75" s="120" t="str">
        <f t="shared" si="22"/>
        <v>Forward Estimates     2016-2017</v>
      </c>
      <c r="J75" s="120" t="str">
        <f t="shared" si="22"/>
        <v>Forward Estimates     2017-2018</v>
      </c>
    </row>
    <row r="76" spans="1:10" ht="15" customHeight="1" x14ac:dyDescent="0.2">
      <c r="A76" s="121"/>
      <c r="B76" s="485"/>
      <c r="C76" s="485"/>
      <c r="D76" s="485"/>
      <c r="E76" s="122"/>
      <c r="F76" s="192"/>
      <c r="G76" s="122"/>
      <c r="H76" s="123"/>
      <c r="I76" s="133"/>
      <c r="J76" s="122"/>
    </row>
    <row r="77" spans="1:10" ht="15" customHeight="1" x14ac:dyDescent="0.2">
      <c r="A77" s="487" t="s">
        <v>743</v>
      </c>
      <c r="B77" s="487"/>
      <c r="C77" s="487"/>
      <c r="D77" s="487"/>
      <c r="E77" s="124">
        <f t="shared" ref="E77:J77" si="23">SUM(E76:E76)</f>
        <v>0</v>
      </c>
      <c r="F77" s="124">
        <f t="shared" si="23"/>
        <v>0</v>
      </c>
      <c r="G77" s="124">
        <f t="shared" si="23"/>
        <v>0</v>
      </c>
      <c r="H77" s="124">
        <f t="shared" si="23"/>
        <v>0</v>
      </c>
      <c r="I77" s="124">
        <f t="shared" si="23"/>
        <v>0</v>
      </c>
      <c r="J77" s="124">
        <f t="shared" si="23"/>
        <v>0</v>
      </c>
    </row>
    <row r="78" spans="1:10" ht="8.25" customHeight="1" x14ac:dyDescent="0.2">
      <c r="A78" s="483"/>
      <c r="B78" s="483"/>
      <c r="C78" s="483"/>
      <c r="D78" s="483"/>
      <c r="E78" s="483"/>
      <c r="F78" s="483"/>
      <c r="G78" s="483"/>
      <c r="H78" s="483"/>
      <c r="I78" s="483"/>
      <c r="J78" s="483"/>
    </row>
    <row r="79" spans="1:10" ht="15" customHeight="1" x14ac:dyDescent="0.2">
      <c r="A79" s="482" t="s">
        <v>262</v>
      </c>
      <c r="B79" s="482"/>
      <c r="C79" s="482"/>
      <c r="D79" s="482"/>
      <c r="E79" s="482"/>
      <c r="F79" s="482"/>
      <c r="G79" s="482"/>
      <c r="H79" s="482"/>
      <c r="I79" s="482"/>
      <c r="J79" s="482"/>
    </row>
    <row r="80" spans="1:10" ht="33.75" x14ac:dyDescent="0.2">
      <c r="A80" s="131" t="s">
        <v>225</v>
      </c>
      <c r="B80" s="493" t="s">
        <v>224</v>
      </c>
      <c r="C80" s="493"/>
      <c r="D80" s="493"/>
      <c r="E80" s="120" t="str">
        <f t="shared" ref="E80:J80" si="24">E32</f>
        <v>Actuals           2013-2014</v>
      </c>
      <c r="F80" s="120" t="str">
        <f t="shared" si="24"/>
        <v>Approved Estimates          2014-2015</v>
      </c>
      <c r="G80" s="120" t="str">
        <f t="shared" si="24"/>
        <v>Revised Estimates                 2014-2015</v>
      </c>
      <c r="H80" s="120" t="str">
        <f t="shared" si="24"/>
        <v>Budget Estimates      2015-2016</v>
      </c>
      <c r="I80" s="120" t="str">
        <f t="shared" si="24"/>
        <v>Forward Estimates     2016-2017</v>
      </c>
      <c r="J80" s="120" t="str">
        <f t="shared" si="24"/>
        <v>Forward Estimates     2017-2018</v>
      </c>
    </row>
    <row r="81" spans="1:10" ht="12" customHeight="1" x14ac:dyDescent="0.2">
      <c r="A81" s="493" t="s">
        <v>6</v>
      </c>
      <c r="B81" s="493"/>
      <c r="C81" s="493"/>
      <c r="D81" s="493"/>
      <c r="E81" s="493"/>
      <c r="F81" s="493"/>
      <c r="G81" s="493"/>
      <c r="H81" s="493"/>
      <c r="I81" s="493"/>
      <c r="J81" s="137"/>
    </row>
    <row r="82" spans="1:10" x14ac:dyDescent="0.2">
      <c r="A82" s="121">
        <v>210</v>
      </c>
      <c r="B82" s="485" t="s">
        <v>6</v>
      </c>
      <c r="C82" s="485"/>
      <c r="D82" s="485"/>
      <c r="E82" s="122">
        <v>295452</v>
      </c>
      <c r="F82" s="192">
        <v>354400</v>
      </c>
      <c r="G82" s="192">
        <v>354400</v>
      </c>
      <c r="H82" s="123">
        <v>220300</v>
      </c>
      <c r="I82" s="133">
        <v>224700</v>
      </c>
      <c r="J82" s="133">
        <v>227500</v>
      </c>
    </row>
    <row r="83" spans="1:10" x14ac:dyDescent="0.2">
      <c r="A83" s="121">
        <v>212</v>
      </c>
      <c r="B83" s="485" t="s">
        <v>8</v>
      </c>
      <c r="C83" s="485"/>
      <c r="D83" s="485"/>
      <c r="E83" s="122">
        <v>0</v>
      </c>
      <c r="F83" s="192">
        <v>0</v>
      </c>
      <c r="G83" s="192">
        <v>0</v>
      </c>
      <c r="H83" s="123">
        <v>0</v>
      </c>
      <c r="I83" s="133">
        <v>0</v>
      </c>
      <c r="J83" s="133">
        <v>0</v>
      </c>
    </row>
    <row r="84" spans="1:10" x14ac:dyDescent="0.2">
      <c r="A84" s="121">
        <v>216</v>
      </c>
      <c r="B84" s="485" t="s">
        <v>9</v>
      </c>
      <c r="C84" s="485"/>
      <c r="D84" s="485"/>
      <c r="E84" s="122">
        <v>48240</v>
      </c>
      <c r="F84" s="192">
        <v>66400</v>
      </c>
      <c r="G84" s="192">
        <v>66400</v>
      </c>
      <c r="H84" s="123">
        <v>18100</v>
      </c>
      <c r="I84" s="133">
        <v>56800</v>
      </c>
      <c r="J84" s="133">
        <v>56800</v>
      </c>
    </row>
    <row r="85" spans="1:10" x14ac:dyDescent="0.2">
      <c r="A85" s="121">
        <v>218</v>
      </c>
      <c r="B85" s="485" t="s">
        <v>272</v>
      </c>
      <c r="C85" s="485"/>
      <c r="D85" s="485"/>
      <c r="E85" s="122">
        <v>0</v>
      </c>
      <c r="F85" s="192">
        <v>0</v>
      </c>
      <c r="G85" s="192">
        <v>0</v>
      </c>
      <c r="H85" s="123">
        <v>0</v>
      </c>
      <c r="I85" s="133">
        <v>0</v>
      </c>
      <c r="J85" s="133">
        <v>0</v>
      </c>
    </row>
    <row r="86" spans="1:10" ht="15" customHeight="1" x14ac:dyDescent="0.2">
      <c r="A86" s="497" t="s">
        <v>273</v>
      </c>
      <c r="B86" s="497"/>
      <c r="C86" s="497"/>
      <c r="D86" s="497"/>
      <c r="E86" s="132">
        <f>SUM(E82:E85)</f>
        <v>343692</v>
      </c>
      <c r="F86" s="132">
        <f t="shared" ref="F86:J86" si="25">SUM(F82:F85)</f>
        <v>420800</v>
      </c>
      <c r="G86" s="132">
        <f t="shared" si="25"/>
        <v>420800</v>
      </c>
      <c r="H86" s="132">
        <f t="shared" si="25"/>
        <v>238400</v>
      </c>
      <c r="I86" s="132">
        <f t="shared" si="25"/>
        <v>281500</v>
      </c>
      <c r="J86" s="132">
        <f t="shared" si="25"/>
        <v>284300</v>
      </c>
    </row>
    <row r="87" spans="1:10" ht="11.25" customHeight="1" x14ac:dyDescent="0.2">
      <c r="A87" s="497" t="s">
        <v>274</v>
      </c>
      <c r="B87" s="497"/>
      <c r="C87" s="497"/>
      <c r="D87" s="497"/>
      <c r="E87" s="497"/>
      <c r="F87" s="497"/>
      <c r="G87" s="497"/>
      <c r="H87" s="497"/>
      <c r="I87" s="497"/>
      <c r="J87" s="137"/>
    </row>
    <row r="88" spans="1:10" x14ac:dyDescent="0.2">
      <c r="A88" s="121">
        <v>222</v>
      </c>
      <c r="B88" s="485" t="s">
        <v>186</v>
      </c>
      <c r="C88" s="485"/>
      <c r="D88" s="485"/>
      <c r="E88" s="122">
        <v>43195.65</v>
      </c>
      <c r="F88" s="192">
        <v>35000</v>
      </c>
      <c r="G88" s="192">
        <v>35000</v>
      </c>
      <c r="H88" s="123">
        <v>35000</v>
      </c>
      <c r="I88" s="133">
        <v>35000</v>
      </c>
      <c r="J88" s="133">
        <v>35000</v>
      </c>
    </row>
    <row r="89" spans="1:10" x14ac:dyDescent="0.2">
      <c r="A89" s="121">
        <v>226</v>
      </c>
      <c r="B89" s="485" t="s">
        <v>188</v>
      </c>
      <c r="C89" s="485"/>
      <c r="D89" s="485"/>
      <c r="E89" s="122">
        <v>9815.380000000001</v>
      </c>
      <c r="F89" s="192">
        <v>13000</v>
      </c>
      <c r="G89" s="192">
        <v>13000</v>
      </c>
      <c r="H89" s="123">
        <v>10000</v>
      </c>
      <c r="I89" s="133">
        <v>10000</v>
      </c>
      <c r="J89" s="133">
        <v>10000</v>
      </c>
    </row>
    <row r="90" spans="1:10" x14ac:dyDescent="0.2">
      <c r="A90" s="121">
        <v>228</v>
      </c>
      <c r="B90" s="485" t="s">
        <v>189</v>
      </c>
      <c r="C90" s="485"/>
      <c r="D90" s="485"/>
      <c r="E90" s="122">
        <v>7985.22</v>
      </c>
      <c r="F90" s="192">
        <v>8000</v>
      </c>
      <c r="G90" s="192">
        <v>8000</v>
      </c>
      <c r="H90" s="123">
        <v>5000</v>
      </c>
      <c r="I90" s="133">
        <v>5000</v>
      </c>
      <c r="J90" s="133">
        <v>5000</v>
      </c>
    </row>
    <row r="91" spans="1:10" x14ac:dyDescent="0.2">
      <c r="A91" s="121">
        <v>229</v>
      </c>
      <c r="B91" s="485" t="s">
        <v>190</v>
      </c>
      <c r="C91" s="485"/>
      <c r="D91" s="485"/>
      <c r="E91" s="122">
        <v>248790.16</v>
      </c>
      <c r="F91" s="192">
        <v>250000</v>
      </c>
      <c r="G91" s="192">
        <v>250000</v>
      </c>
      <c r="H91" s="123">
        <v>200000</v>
      </c>
      <c r="I91" s="133">
        <v>200000</v>
      </c>
      <c r="J91" s="133">
        <v>200000</v>
      </c>
    </row>
    <row r="92" spans="1:10" x14ac:dyDescent="0.2">
      <c r="A92" s="121">
        <v>232</v>
      </c>
      <c r="B92" s="485" t="s">
        <v>192</v>
      </c>
      <c r="C92" s="485"/>
      <c r="D92" s="485"/>
      <c r="E92" s="122">
        <v>2016.2399999999998</v>
      </c>
      <c r="F92" s="192">
        <v>5000</v>
      </c>
      <c r="G92" s="192">
        <v>5000</v>
      </c>
      <c r="H92" s="123">
        <v>2000</v>
      </c>
      <c r="I92" s="133">
        <v>2000</v>
      </c>
      <c r="J92" s="133">
        <v>2000</v>
      </c>
    </row>
    <row r="93" spans="1:10" x14ac:dyDescent="0.2">
      <c r="A93" s="121">
        <v>236</v>
      </c>
      <c r="B93" s="485" t="s">
        <v>194</v>
      </c>
      <c r="C93" s="485"/>
      <c r="D93" s="485"/>
      <c r="E93" s="122">
        <v>0</v>
      </c>
      <c r="F93" s="192">
        <v>105000</v>
      </c>
      <c r="G93" s="192">
        <v>105000</v>
      </c>
      <c r="H93" s="123">
        <v>105000</v>
      </c>
      <c r="I93" s="133">
        <v>105000</v>
      </c>
      <c r="J93" s="133">
        <v>105000</v>
      </c>
    </row>
    <row r="94" spans="1:10" x14ac:dyDescent="0.2">
      <c r="A94" s="121">
        <v>246</v>
      </c>
      <c r="B94" s="485" t="s">
        <v>199</v>
      </c>
      <c r="C94" s="485"/>
      <c r="D94" s="485"/>
      <c r="E94" s="122">
        <v>550</v>
      </c>
      <c r="F94" s="192">
        <v>7000</v>
      </c>
      <c r="G94" s="192">
        <v>7000</v>
      </c>
      <c r="H94" s="123">
        <v>1000</v>
      </c>
      <c r="I94" s="133">
        <v>1000</v>
      </c>
      <c r="J94" s="133">
        <v>1000</v>
      </c>
    </row>
    <row r="95" spans="1:10" x14ac:dyDescent="0.2">
      <c r="A95" s="121">
        <v>262</v>
      </c>
      <c r="B95" s="485" t="s">
        <v>203</v>
      </c>
      <c r="C95" s="485"/>
      <c r="D95" s="485"/>
      <c r="E95" s="122">
        <v>104949.22</v>
      </c>
      <c r="F95" s="192">
        <v>0</v>
      </c>
      <c r="G95" s="192">
        <v>0</v>
      </c>
      <c r="H95" s="123">
        <v>0</v>
      </c>
      <c r="I95" s="133">
        <v>0</v>
      </c>
      <c r="J95" s="133">
        <v>0</v>
      </c>
    </row>
    <row r="96" spans="1:10" x14ac:dyDescent="0.2">
      <c r="A96" s="121">
        <v>275</v>
      </c>
      <c r="B96" s="485" t="s">
        <v>210</v>
      </c>
      <c r="C96" s="485"/>
      <c r="D96" s="485"/>
      <c r="E96" s="122">
        <v>18576.740000000002</v>
      </c>
      <c r="F96" s="192">
        <v>20100</v>
      </c>
      <c r="G96" s="192">
        <v>20100</v>
      </c>
      <c r="H96" s="123">
        <v>20100</v>
      </c>
      <c r="I96" s="133">
        <v>20100</v>
      </c>
      <c r="J96" s="133">
        <v>20100</v>
      </c>
    </row>
    <row r="97" spans="1:10" x14ac:dyDescent="0.2">
      <c r="A97" s="121">
        <v>281</v>
      </c>
      <c r="B97" s="485" t="s">
        <v>216</v>
      </c>
      <c r="C97" s="485"/>
      <c r="D97" s="485"/>
      <c r="E97" s="122">
        <v>24256.12</v>
      </c>
      <c r="F97" s="192">
        <v>20000</v>
      </c>
      <c r="G97" s="192">
        <v>20000</v>
      </c>
      <c r="H97" s="123">
        <v>10000</v>
      </c>
      <c r="I97" s="133">
        <v>10000</v>
      </c>
      <c r="J97" s="133">
        <v>10000</v>
      </c>
    </row>
    <row r="98" spans="1:10" x14ac:dyDescent="0.2">
      <c r="A98" s="497" t="s">
        <v>276</v>
      </c>
      <c r="B98" s="497"/>
      <c r="C98" s="497"/>
      <c r="D98" s="497"/>
      <c r="E98" s="132">
        <f t="shared" ref="E98:J98" si="26">SUM(E88:E97)</f>
        <v>460134.73</v>
      </c>
      <c r="F98" s="193">
        <f t="shared" si="26"/>
        <v>463100</v>
      </c>
      <c r="G98" s="132">
        <f t="shared" si="26"/>
        <v>463100</v>
      </c>
      <c r="H98" s="132">
        <f>SUM(H88:H97)</f>
        <v>388100</v>
      </c>
      <c r="I98" s="132">
        <f t="shared" si="26"/>
        <v>388100</v>
      </c>
      <c r="J98" s="132">
        <f t="shared" si="26"/>
        <v>388100</v>
      </c>
    </row>
    <row r="99" spans="1:10" x14ac:dyDescent="0.2">
      <c r="A99" s="498" t="s">
        <v>277</v>
      </c>
      <c r="B99" s="498"/>
      <c r="C99" s="498"/>
      <c r="D99" s="498"/>
      <c r="E99" s="134">
        <f t="shared" ref="E99:J99" si="27">SUM(E86,E98)</f>
        <v>803826.73</v>
      </c>
      <c r="F99" s="134">
        <f t="shared" si="27"/>
        <v>883900</v>
      </c>
      <c r="G99" s="134">
        <f t="shared" si="27"/>
        <v>883900</v>
      </c>
      <c r="H99" s="134">
        <f t="shared" si="27"/>
        <v>626500</v>
      </c>
      <c r="I99" s="134">
        <f t="shared" si="27"/>
        <v>669600</v>
      </c>
      <c r="J99" s="134">
        <f t="shared" si="27"/>
        <v>672400</v>
      </c>
    </row>
    <row r="100" spans="1:10" ht="9.75" customHeight="1" x14ac:dyDescent="0.2">
      <c r="A100" s="483"/>
      <c r="B100" s="483"/>
      <c r="C100" s="483"/>
      <c r="D100" s="483"/>
      <c r="E100" s="483"/>
      <c r="F100" s="483"/>
      <c r="G100" s="483"/>
      <c r="H100" s="483"/>
      <c r="I100" s="483"/>
      <c r="J100" s="137"/>
    </row>
    <row r="101" spans="1:10" ht="15" customHeight="1" x14ac:dyDescent="0.2">
      <c r="A101" s="500" t="s">
        <v>14</v>
      </c>
      <c r="B101" s="500"/>
      <c r="C101" s="500"/>
      <c r="D101" s="500"/>
      <c r="E101" s="500"/>
      <c r="F101" s="500"/>
      <c r="G101" s="500"/>
      <c r="H101" s="500"/>
      <c r="I101" s="500"/>
      <c r="J101" s="500"/>
    </row>
    <row r="102" spans="1:10" ht="16.899999999999999" customHeight="1" x14ac:dyDescent="0.2">
      <c r="A102" s="484" t="s">
        <v>224</v>
      </c>
      <c r="B102" s="484"/>
      <c r="C102" s="484"/>
      <c r="D102" s="484"/>
      <c r="E102" s="482" t="str">
        <f t="shared" ref="E102:J102" si="28">E32</f>
        <v>Actuals           2013-2014</v>
      </c>
      <c r="F102" s="482" t="str">
        <f t="shared" si="28"/>
        <v>Approved Estimates          2014-2015</v>
      </c>
      <c r="G102" s="482" t="str">
        <f t="shared" si="28"/>
        <v>Revised Estimates                 2014-2015</v>
      </c>
      <c r="H102" s="482" t="str">
        <f t="shared" si="28"/>
        <v>Budget Estimates      2015-2016</v>
      </c>
      <c r="I102" s="482" t="str">
        <f t="shared" si="28"/>
        <v>Forward Estimates     2016-2017</v>
      </c>
      <c r="J102" s="482" t="str">
        <f t="shared" si="28"/>
        <v>Forward Estimates     2017-2018</v>
      </c>
    </row>
    <row r="103" spans="1:10" x14ac:dyDescent="0.2">
      <c r="A103" s="119" t="s">
        <v>225</v>
      </c>
      <c r="B103" s="119" t="s">
        <v>226</v>
      </c>
      <c r="C103" s="484" t="s">
        <v>227</v>
      </c>
      <c r="D103" s="484"/>
      <c r="E103" s="475"/>
      <c r="F103" s="475"/>
      <c r="G103" s="475"/>
      <c r="H103" s="475"/>
      <c r="I103" s="475"/>
      <c r="J103" s="475"/>
    </row>
    <row r="104" spans="1:10" x14ac:dyDescent="0.2">
      <c r="A104" s="223" t="s">
        <v>747</v>
      </c>
      <c r="B104" s="127" t="s">
        <v>528</v>
      </c>
      <c r="C104" s="551" t="s">
        <v>748</v>
      </c>
      <c r="D104" s="551"/>
      <c r="E104" s="133">
        <v>5870100</v>
      </c>
      <c r="F104" s="155">
        <v>7170400</v>
      </c>
      <c r="G104" s="133">
        <v>7170400</v>
      </c>
      <c r="H104" s="123">
        <v>2000000</v>
      </c>
      <c r="I104" s="133">
        <v>2000000</v>
      </c>
      <c r="J104" s="122">
        <v>0</v>
      </c>
    </row>
    <row r="105" spans="1:10" x14ac:dyDescent="0.2">
      <c r="A105" s="223" t="s">
        <v>749</v>
      </c>
      <c r="B105" s="127" t="s">
        <v>750</v>
      </c>
      <c r="C105" s="551" t="s">
        <v>751</v>
      </c>
      <c r="D105" s="551"/>
      <c r="E105" s="133">
        <v>3500000</v>
      </c>
      <c r="F105" s="155">
        <v>0</v>
      </c>
      <c r="G105" s="133">
        <v>0</v>
      </c>
      <c r="H105" s="123">
        <v>0</v>
      </c>
      <c r="I105" s="133">
        <v>0</v>
      </c>
      <c r="J105" s="122">
        <v>0</v>
      </c>
    </row>
    <row r="106" spans="1:10" x14ac:dyDescent="0.2">
      <c r="A106" s="243" t="s">
        <v>752</v>
      </c>
      <c r="B106" s="127" t="s">
        <v>753</v>
      </c>
      <c r="C106" s="551" t="s">
        <v>754</v>
      </c>
      <c r="D106" s="551"/>
      <c r="E106" s="133">
        <v>437200</v>
      </c>
      <c r="F106" s="155">
        <v>0</v>
      </c>
      <c r="G106" s="133">
        <v>0</v>
      </c>
      <c r="H106" s="123">
        <v>500000</v>
      </c>
      <c r="I106" s="133">
        <v>0</v>
      </c>
      <c r="J106" s="122">
        <v>0</v>
      </c>
    </row>
    <row r="107" spans="1:10" x14ac:dyDescent="0.2">
      <c r="A107" s="243" t="s">
        <v>755</v>
      </c>
      <c r="B107" s="127" t="s">
        <v>750</v>
      </c>
      <c r="C107" s="551" t="s">
        <v>756</v>
      </c>
      <c r="D107" s="551"/>
      <c r="E107" s="133">
        <v>0</v>
      </c>
      <c r="F107" s="155">
        <v>3000000</v>
      </c>
      <c r="G107" s="133">
        <v>3000000</v>
      </c>
      <c r="H107" s="123">
        <v>2996300</v>
      </c>
      <c r="I107" s="133">
        <v>0</v>
      </c>
      <c r="J107" s="122">
        <v>0</v>
      </c>
    </row>
    <row r="108" spans="1:10" ht="15" customHeight="1" x14ac:dyDescent="0.2">
      <c r="A108" s="243" t="s">
        <v>757</v>
      </c>
      <c r="B108" s="127" t="s">
        <v>750</v>
      </c>
      <c r="C108" s="551" t="s">
        <v>758</v>
      </c>
      <c r="D108" s="551"/>
      <c r="E108" s="133">
        <v>87654.56</v>
      </c>
      <c r="F108" s="155">
        <v>1870000</v>
      </c>
      <c r="G108" s="133">
        <v>0</v>
      </c>
      <c r="H108" s="123">
        <v>1870000</v>
      </c>
      <c r="I108" s="133">
        <v>0</v>
      </c>
      <c r="J108" s="122">
        <v>0</v>
      </c>
    </row>
    <row r="109" spans="1:10" ht="15" customHeight="1" x14ac:dyDescent="0.2">
      <c r="A109" s="243" t="s">
        <v>759</v>
      </c>
      <c r="B109" s="127" t="s">
        <v>750</v>
      </c>
      <c r="C109" s="551" t="s">
        <v>760</v>
      </c>
      <c r="D109" s="551"/>
      <c r="E109" s="133">
        <v>0</v>
      </c>
      <c r="F109" s="155">
        <v>687800</v>
      </c>
      <c r="G109" s="133">
        <v>687800</v>
      </c>
      <c r="H109" s="123">
        <v>0</v>
      </c>
      <c r="I109" s="133">
        <v>0</v>
      </c>
      <c r="J109" s="122">
        <v>0</v>
      </c>
    </row>
    <row r="110" spans="1:10" x14ac:dyDescent="0.2">
      <c r="A110" s="487" t="s">
        <v>14</v>
      </c>
      <c r="B110" s="487"/>
      <c r="C110" s="487"/>
      <c r="D110" s="487"/>
      <c r="E110" s="124">
        <f t="shared" ref="E110:J110" si="29">SUM(E104:E109)</f>
        <v>9894954.5600000005</v>
      </c>
      <c r="F110" s="124">
        <f t="shared" si="29"/>
        <v>12728200</v>
      </c>
      <c r="G110" s="124">
        <f t="shared" si="29"/>
        <v>10858200</v>
      </c>
      <c r="H110" s="124">
        <f t="shared" si="29"/>
        <v>7366300</v>
      </c>
      <c r="I110" s="124">
        <f t="shared" si="29"/>
        <v>2000000</v>
      </c>
      <c r="J110" s="124">
        <f t="shared" si="29"/>
        <v>0</v>
      </c>
    </row>
    <row r="111" spans="1:10" ht="15" customHeight="1" x14ac:dyDescent="0.2">
      <c r="A111" s="537"/>
      <c r="B111" s="537"/>
      <c r="C111" s="537"/>
      <c r="D111" s="537"/>
      <c r="E111" s="537"/>
      <c r="F111" s="537"/>
      <c r="G111" s="537"/>
      <c r="H111" s="537"/>
      <c r="I111" s="537"/>
      <c r="J111" s="537"/>
    </row>
    <row r="112" spans="1:10" x14ac:dyDescent="0.2">
      <c r="A112" s="499" t="s">
        <v>266</v>
      </c>
      <c r="B112" s="499"/>
      <c r="C112" s="499"/>
      <c r="D112" s="499"/>
      <c r="E112" s="499"/>
      <c r="F112" s="508"/>
      <c r="G112" s="508"/>
      <c r="H112" s="508"/>
      <c r="I112" s="508"/>
      <c r="J112" s="508"/>
    </row>
    <row r="113" spans="1:10" ht="15" customHeight="1" x14ac:dyDescent="0.2">
      <c r="A113" s="484" t="s">
        <v>278</v>
      </c>
      <c r="B113" s="484"/>
      <c r="C113" s="484"/>
      <c r="D113" s="120" t="s">
        <v>279</v>
      </c>
      <c r="E113" s="194" t="s">
        <v>280</v>
      </c>
      <c r="F113" s="195"/>
      <c r="G113" s="152"/>
      <c r="H113" s="152"/>
      <c r="I113" s="152"/>
      <c r="J113" s="153"/>
    </row>
    <row r="114" spans="1:10" ht="15" customHeight="1" x14ac:dyDescent="0.2">
      <c r="A114" s="485" t="s">
        <v>672</v>
      </c>
      <c r="B114" s="485"/>
      <c r="C114" s="485"/>
      <c r="D114" s="121" t="s">
        <v>1504</v>
      </c>
      <c r="E114" s="196">
        <v>1</v>
      </c>
      <c r="F114" s="197"/>
      <c r="G114" s="140"/>
      <c r="H114" s="140"/>
      <c r="I114" s="140"/>
      <c r="J114" s="143"/>
    </row>
    <row r="115" spans="1:10" ht="15" customHeight="1" x14ac:dyDescent="0.2">
      <c r="A115" s="485" t="s">
        <v>2378</v>
      </c>
      <c r="B115" s="485"/>
      <c r="C115" s="485"/>
      <c r="D115" s="121" t="s">
        <v>2302</v>
      </c>
      <c r="E115" s="196">
        <v>1</v>
      </c>
      <c r="F115" s="197"/>
      <c r="G115" s="140"/>
      <c r="H115" s="140"/>
      <c r="I115" s="140"/>
      <c r="J115" s="143"/>
    </row>
    <row r="116" spans="1:10" ht="15" customHeight="1" x14ac:dyDescent="0.2">
      <c r="A116" s="485" t="s">
        <v>2379</v>
      </c>
      <c r="B116" s="485"/>
      <c r="C116" s="485"/>
      <c r="D116" s="121" t="s">
        <v>1155</v>
      </c>
      <c r="E116" s="196">
        <v>1</v>
      </c>
      <c r="F116" s="197"/>
      <c r="G116" s="140"/>
      <c r="H116" s="140"/>
      <c r="I116" s="140"/>
      <c r="J116" s="143"/>
    </row>
    <row r="117" spans="1:10" ht="15" customHeight="1" x14ac:dyDescent="0.2">
      <c r="A117" s="485" t="s">
        <v>2380</v>
      </c>
      <c r="B117" s="485"/>
      <c r="C117" s="485"/>
      <c r="D117" s="121" t="s">
        <v>2317</v>
      </c>
      <c r="E117" s="196">
        <v>1</v>
      </c>
      <c r="F117" s="197"/>
      <c r="G117" s="140"/>
      <c r="H117" s="140"/>
      <c r="I117" s="140"/>
      <c r="J117" s="143"/>
    </row>
    <row r="118" spans="1:10" ht="15" customHeight="1" x14ac:dyDescent="0.2">
      <c r="A118" s="485" t="s">
        <v>2316</v>
      </c>
      <c r="B118" s="485"/>
      <c r="C118" s="485"/>
      <c r="D118" s="121" t="s">
        <v>2317</v>
      </c>
      <c r="E118" s="196">
        <v>1</v>
      </c>
      <c r="F118" s="197"/>
      <c r="G118" s="140"/>
      <c r="H118" s="140"/>
      <c r="I118" s="140"/>
      <c r="J118" s="143"/>
    </row>
    <row r="119" spans="1:10" ht="15" customHeight="1" x14ac:dyDescent="0.2">
      <c r="A119" s="485" t="s">
        <v>1156</v>
      </c>
      <c r="B119" s="485"/>
      <c r="C119" s="485"/>
      <c r="D119" s="121" t="s">
        <v>1157</v>
      </c>
      <c r="E119" s="196">
        <v>1</v>
      </c>
      <c r="F119" s="197"/>
      <c r="G119" s="140"/>
      <c r="H119" s="140"/>
      <c r="I119" s="140"/>
      <c r="J119" s="143"/>
    </row>
    <row r="120" spans="1:10" x14ac:dyDescent="0.2">
      <c r="A120" s="485" t="s">
        <v>2337</v>
      </c>
      <c r="B120" s="485"/>
      <c r="C120" s="485"/>
      <c r="D120" s="121" t="s">
        <v>2319</v>
      </c>
      <c r="E120" s="196">
        <v>1</v>
      </c>
      <c r="F120" s="197"/>
      <c r="G120" s="140"/>
      <c r="H120" s="140"/>
      <c r="I120" s="140"/>
      <c r="J120" s="143"/>
    </row>
    <row r="121" spans="1:10" x14ac:dyDescent="0.2">
      <c r="A121" s="498" t="s">
        <v>281</v>
      </c>
      <c r="B121" s="498"/>
      <c r="C121" s="498"/>
      <c r="D121" s="498"/>
      <c r="E121" s="198">
        <f>SUM(E114:E120)</f>
        <v>7</v>
      </c>
      <c r="F121" s="199"/>
      <c r="G121" s="146"/>
      <c r="H121" s="146"/>
      <c r="I121" s="146"/>
      <c r="J121" s="147"/>
    </row>
    <row r="122" spans="1:10" ht="15" customHeight="1" x14ac:dyDescent="0.2">
      <c r="A122" s="483"/>
      <c r="B122" s="483"/>
      <c r="C122" s="483"/>
      <c r="D122" s="483"/>
      <c r="E122" s="483"/>
      <c r="F122" s="501"/>
      <c r="G122" s="501"/>
      <c r="H122" s="501"/>
      <c r="I122" s="501"/>
      <c r="J122" s="501"/>
    </row>
    <row r="123" spans="1:10" x14ac:dyDescent="0.2">
      <c r="A123" s="502" t="s">
        <v>282</v>
      </c>
      <c r="B123" s="502"/>
      <c r="C123" s="502"/>
      <c r="D123" s="502"/>
      <c r="E123" s="502"/>
      <c r="F123" s="502"/>
      <c r="G123" s="502"/>
      <c r="H123" s="502"/>
      <c r="I123" s="502"/>
      <c r="J123" s="502"/>
    </row>
    <row r="124" spans="1:10" x14ac:dyDescent="0.2">
      <c r="A124" s="503" t="s">
        <v>283</v>
      </c>
      <c r="B124" s="503"/>
      <c r="C124" s="503"/>
      <c r="D124" s="503"/>
      <c r="E124" s="503"/>
      <c r="F124" s="503"/>
      <c r="G124" s="503"/>
      <c r="H124" s="503"/>
      <c r="I124" s="503"/>
      <c r="J124" s="503"/>
    </row>
    <row r="125" spans="1:10" x14ac:dyDescent="0.2">
      <c r="A125" s="483" t="s">
        <v>761</v>
      </c>
      <c r="B125" s="483"/>
      <c r="C125" s="483"/>
      <c r="D125" s="483"/>
      <c r="E125" s="483"/>
      <c r="F125" s="483"/>
      <c r="G125" s="483"/>
      <c r="H125" s="483"/>
      <c r="I125" s="483"/>
      <c r="J125" s="483"/>
    </row>
    <row r="126" spans="1:10" x14ac:dyDescent="0.2">
      <c r="A126" s="483"/>
      <c r="B126" s="483"/>
      <c r="C126" s="483"/>
      <c r="D126" s="483"/>
      <c r="E126" s="483"/>
      <c r="F126" s="483"/>
      <c r="G126" s="483"/>
      <c r="H126" s="483"/>
      <c r="I126" s="483"/>
      <c r="J126" s="483"/>
    </row>
    <row r="127" spans="1:10" x14ac:dyDescent="0.2">
      <c r="A127" s="506" t="s">
        <v>359</v>
      </c>
      <c r="B127" s="506"/>
      <c r="C127" s="506"/>
      <c r="D127" s="506"/>
      <c r="E127" s="506"/>
      <c r="F127" s="506"/>
      <c r="G127" s="506"/>
      <c r="H127" s="506"/>
      <c r="I127" s="506"/>
      <c r="J127" s="506"/>
    </row>
    <row r="128" spans="1:10" x14ac:dyDescent="0.2">
      <c r="A128" s="483"/>
      <c r="B128" s="483"/>
      <c r="C128" s="483"/>
      <c r="D128" s="483"/>
      <c r="E128" s="483"/>
      <c r="F128" s="483"/>
      <c r="G128" s="483"/>
      <c r="H128" s="483"/>
      <c r="I128" s="483"/>
      <c r="J128" s="483"/>
    </row>
    <row r="129" spans="1:10" x14ac:dyDescent="0.2">
      <c r="A129" s="483"/>
      <c r="B129" s="483"/>
      <c r="C129" s="483"/>
      <c r="D129" s="483"/>
      <c r="E129" s="483"/>
      <c r="F129" s="483"/>
      <c r="G129" s="483"/>
      <c r="H129" s="483"/>
      <c r="I129" s="483"/>
      <c r="J129" s="483"/>
    </row>
    <row r="130" spans="1:10" x14ac:dyDescent="0.2">
      <c r="A130" s="483"/>
      <c r="B130" s="483"/>
      <c r="C130" s="483"/>
      <c r="D130" s="483"/>
      <c r="E130" s="483"/>
      <c r="F130" s="483"/>
      <c r="G130" s="483"/>
      <c r="H130" s="483"/>
      <c r="I130" s="483"/>
      <c r="J130" s="483"/>
    </row>
    <row r="131" spans="1:10" x14ac:dyDescent="0.2">
      <c r="A131" s="483"/>
      <c r="B131" s="483"/>
      <c r="C131" s="483"/>
      <c r="D131" s="483"/>
      <c r="E131" s="483"/>
      <c r="F131" s="483"/>
      <c r="G131" s="483"/>
      <c r="H131" s="483"/>
      <c r="I131" s="483"/>
      <c r="J131" s="483"/>
    </row>
    <row r="132" spans="1:10" ht="22.5" customHeight="1" x14ac:dyDescent="0.2">
      <c r="A132" s="502" t="s">
        <v>289</v>
      </c>
      <c r="B132" s="502"/>
      <c r="C132" s="502"/>
      <c r="D132" s="502"/>
      <c r="E132" s="502"/>
      <c r="F132" s="148" t="s">
        <v>290</v>
      </c>
      <c r="G132" s="148" t="s">
        <v>291</v>
      </c>
      <c r="H132" s="148" t="s">
        <v>292</v>
      </c>
      <c r="I132" s="148" t="s">
        <v>293</v>
      </c>
      <c r="J132" s="148" t="s">
        <v>294</v>
      </c>
    </row>
    <row r="133" spans="1:10" s="225" customFormat="1" ht="12.75" x14ac:dyDescent="0.2">
      <c r="A133" s="502" t="s">
        <v>295</v>
      </c>
      <c r="B133" s="502"/>
      <c r="C133" s="502"/>
      <c r="D133" s="502"/>
      <c r="E133" s="502"/>
      <c r="F133" s="502"/>
      <c r="G133" s="502"/>
      <c r="H133" s="502"/>
      <c r="I133" s="502"/>
      <c r="J133" s="502"/>
    </row>
    <row r="134" spans="1:10" s="225" customFormat="1" ht="12.75" x14ac:dyDescent="0.2">
      <c r="A134" s="544" t="s">
        <v>762</v>
      </c>
      <c r="B134" s="544"/>
      <c r="C134" s="544"/>
      <c r="D134" s="544"/>
      <c r="E134" s="544"/>
      <c r="F134" s="229"/>
      <c r="G134" s="230"/>
      <c r="H134" s="230"/>
      <c r="I134" s="230"/>
      <c r="J134" s="230"/>
    </row>
    <row r="135" spans="1:10" s="225" customFormat="1" ht="12.75" x14ac:dyDescent="0.2">
      <c r="A135" s="544" t="s">
        <v>763</v>
      </c>
      <c r="B135" s="544"/>
      <c r="C135" s="544"/>
      <c r="D135" s="544"/>
      <c r="E135" s="544"/>
      <c r="F135" s="229"/>
      <c r="G135" s="230"/>
      <c r="H135" s="230"/>
      <c r="I135" s="230"/>
      <c r="J135" s="230"/>
    </row>
    <row r="136" spans="1:10" x14ac:dyDescent="0.2">
      <c r="A136" s="544" t="s">
        <v>764</v>
      </c>
      <c r="B136" s="544"/>
      <c r="C136" s="544"/>
      <c r="D136" s="544"/>
      <c r="E136" s="544"/>
      <c r="F136" s="229"/>
      <c r="G136" s="230"/>
      <c r="H136" s="230"/>
      <c r="I136" s="230"/>
      <c r="J136" s="230"/>
    </row>
    <row r="137" spans="1:10" x14ac:dyDescent="0.2">
      <c r="A137" s="507"/>
      <c r="B137" s="507"/>
      <c r="C137" s="507"/>
      <c r="D137" s="507"/>
      <c r="E137" s="507"/>
      <c r="F137" s="200"/>
      <c r="G137" s="137"/>
      <c r="H137" s="137"/>
      <c r="I137" s="137"/>
      <c r="J137" s="137"/>
    </row>
    <row r="138" spans="1:10" s="225" customFormat="1" ht="24" customHeight="1" x14ac:dyDescent="0.2">
      <c r="A138" s="502" t="s">
        <v>300</v>
      </c>
      <c r="B138" s="502"/>
      <c r="C138" s="502"/>
      <c r="D138" s="502"/>
      <c r="E138" s="502"/>
      <c r="F138" s="502"/>
      <c r="G138" s="502"/>
      <c r="H138" s="502"/>
      <c r="I138" s="502"/>
      <c r="J138" s="502"/>
    </row>
    <row r="139" spans="1:10" s="225" customFormat="1" ht="15" customHeight="1" x14ac:dyDescent="0.2">
      <c r="A139" s="544" t="s">
        <v>765</v>
      </c>
      <c r="B139" s="544"/>
      <c r="C139" s="544"/>
      <c r="D139" s="544"/>
      <c r="E139" s="544"/>
      <c r="F139" s="229"/>
      <c r="G139" s="230"/>
      <c r="H139" s="230"/>
      <c r="I139" s="230"/>
      <c r="J139" s="230"/>
    </row>
    <row r="140" spans="1:10" x14ac:dyDescent="0.2">
      <c r="A140" s="544" t="s">
        <v>766</v>
      </c>
      <c r="B140" s="544"/>
      <c r="C140" s="544"/>
      <c r="D140" s="544"/>
      <c r="E140" s="544"/>
      <c r="F140" s="229"/>
      <c r="G140" s="230"/>
      <c r="H140" s="230"/>
      <c r="I140" s="230"/>
      <c r="J140" s="230"/>
    </row>
    <row r="141" spans="1:10" x14ac:dyDescent="0.2">
      <c r="A141" s="483"/>
      <c r="B141" s="483"/>
      <c r="C141" s="483"/>
      <c r="D141" s="483"/>
      <c r="E141" s="483"/>
      <c r="F141" s="483"/>
      <c r="G141" s="483"/>
      <c r="H141" s="483"/>
      <c r="I141" s="483"/>
      <c r="J141" s="483"/>
    </row>
    <row r="142" spans="1:10" x14ac:dyDescent="0.2">
      <c r="A142" s="492" t="s">
        <v>767</v>
      </c>
      <c r="B142" s="492"/>
      <c r="C142" s="492"/>
      <c r="D142" s="492"/>
      <c r="E142" s="492"/>
      <c r="F142" s="492"/>
      <c r="G142" s="492"/>
      <c r="H142" s="492"/>
      <c r="I142" s="492"/>
      <c r="J142" s="492"/>
    </row>
    <row r="143" spans="1:10" ht="15" customHeight="1" x14ac:dyDescent="0.2">
      <c r="A143" s="578" t="s">
        <v>269</v>
      </c>
      <c r="B143" s="578"/>
      <c r="C143" s="578"/>
      <c r="D143" s="578"/>
      <c r="E143" s="578"/>
      <c r="F143" s="578"/>
      <c r="G143" s="578"/>
      <c r="H143" s="578"/>
      <c r="I143" s="578"/>
      <c r="J143" s="578"/>
    </row>
    <row r="144" spans="1:10" ht="15" hidden="1" customHeight="1" x14ac:dyDescent="0.2">
      <c r="A144" s="483" t="s">
        <v>768</v>
      </c>
      <c r="B144" s="483"/>
      <c r="C144" s="483"/>
      <c r="D144" s="483"/>
      <c r="E144" s="483"/>
      <c r="F144" s="483"/>
      <c r="G144" s="483"/>
      <c r="H144" s="483"/>
      <c r="I144" s="483"/>
      <c r="J144" s="483"/>
    </row>
    <row r="145" spans="1:10" hidden="1" x14ac:dyDescent="0.2">
      <c r="A145" s="482" t="s">
        <v>271</v>
      </c>
      <c r="B145" s="482"/>
      <c r="C145" s="482"/>
      <c r="D145" s="482"/>
      <c r="E145" s="482"/>
      <c r="F145" s="482"/>
      <c r="G145" s="482"/>
      <c r="H145" s="482"/>
      <c r="I145" s="482"/>
      <c r="J145" s="482"/>
    </row>
    <row r="146" spans="1:10" ht="15" hidden="1" customHeight="1" x14ac:dyDescent="0.2">
      <c r="A146" s="131" t="s">
        <v>225</v>
      </c>
      <c r="B146" s="493" t="s">
        <v>224</v>
      </c>
      <c r="C146" s="493"/>
      <c r="D146" s="493"/>
      <c r="E146" s="120" t="s">
        <v>656</v>
      </c>
      <c r="F146" s="120" t="s">
        <v>657</v>
      </c>
      <c r="G146" s="120" t="s">
        <v>658</v>
      </c>
      <c r="H146" s="120" t="s">
        <v>659</v>
      </c>
      <c r="I146" s="120" t="s">
        <v>660</v>
      </c>
      <c r="J146" s="120" t="s">
        <v>661</v>
      </c>
    </row>
    <row r="147" spans="1:10" ht="15" hidden="1" customHeight="1" x14ac:dyDescent="0.2">
      <c r="A147" s="121"/>
      <c r="B147" s="485"/>
      <c r="C147" s="485"/>
      <c r="D147" s="485"/>
      <c r="E147" s="122"/>
      <c r="F147" s="192"/>
      <c r="G147" s="122"/>
      <c r="H147" s="123"/>
      <c r="I147" s="133"/>
      <c r="J147" s="133"/>
    </row>
    <row r="148" spans="1:10" ht="15" customHeight="1" x14ac:dyDescent="0.2">
      <c r="A148" s="487" t="s">
        <v>743</v>
      </c>
      <c r="B148" s="487"/>
      <c r="C148" s="487"/>
      <c r="D148" s="487"/>
      <c r="E148" s="124">
        <f t="shared" ref="E148:J148" si="30">SUM(E147:E147)</f>
        <v>0</v>
      </c>
      <c r="F148" s="124">
        <f t="shared" si="30"/>
        <v>0</v>
      </c>
      <c r="G148" s="124">
        <f t="shared" si="30"/>
        <v>0</v>
      </c>
      <c r="H148" s="124">
        <f t="shared" si="30"/>
        <v>0</v>
      </c>
      <c r="I148" s="124">
        <f t="shared" si="30"/>
        <v>0</v>
      </c>
      <c r="J148" s="124">
        <f t="shared" si="30"/>
        <v>0</v>
      </c>
    </row>
    <row r="149" spans="1:10" ht="15" customHeight="1" x14ac:dyDescent="0.2">
      <c r="A149" s="483"/>
      <c r="B149" s="483"/>
      <c r="C149" s="483"/>
      <c r="D149" s="483"/>
      <c r="E149" s="483"/>
      <c r="F149" s="483"/>
      <c r="G149" s="483"/>
      <c r="H149" s="483"/>
      <c r="I149" s="483"/>
      <c r="J149" s="483"/>
    </row>
    <row r="150" spans="1:10" x14ac:dyDescent="0.2">
      <c r="A150" s="482" t="s">
        <v>262</v>
      </c>
      <c r="B150" s="482"/>
      <c r="C150" s="482"/>
      <c r="D150" s="482"/>
      <c r="E150" s="482"/>
      <c r="F150" s="482"/>
      <c r="G150" s="482"/>
      <c r="H150" s="482"/>
      <c r="I150" s="482"/>
      <c r="J150" s="482"/>
    </row>
    <row r="151" spans="1:10" ht="33.75" x14ac:dyDescent="0.2">
      <c r="A151" s="131" t="s">
        <v>225</v>
      </c>
      <c r="B151" s="493" t="s">
        <v>224</v>
      </c>
      <c r="C151" s="493"/>
      <c r="D151" s="493"/>
      <c r="E151" s="120" t="str">
        <f t="shared" ref="E151:J151" si="31">E32</f>
        <v>Actuals           2013-2014</v>
      </c>
      <c r="F151" s="120" t="str">
        <f t="shared" si="31"/>
        <v>Approved Estimates          2014-2015</v>
      </c>
      <c r="G151" s="120" t="str">
        <f t="shared" si="31"/>
        <v>Revised Estimates                 2014-2015</v>
      </c>
      <c r="H151" s="120" t="str">
        <f t="shared" si="31"/>
        <v>Budget Estimates      2015-2016</v>
      </c>
      <c r="I151" s="120" t="str">
        <f t="shared" si="31"/>
        <v>Forward Estimates     2016-2017</v>
      </c>
      <c r="J151" s="120" t="str">
        <f t="shared" si="31"/>
        <v>Forward Estimates     2017-2018</v>
      </c>
    </row>
    <row r="152" spans="1:10" ht="15" customHeight="1" x14ac:dyDescent="0.2">
      <c r="A152" s="493" t="s">
        <v>6</v>
      </c>
      <c r="B152" s="493"/>
      <c r="C152" s="493"/>
      <c r="D152" s="493"/>
      <c r="E152" s="493"/>
      <c r="F152" s="493"/>
      <c r="G152" s="493"/>
      <c r="H152" s="493"/>
      <c r="I152" s="493"/>
      <c r="J152" s="137"/>
    </row>
    <row r="153" spans="1:10" x14ac:dyDescent="0.2">
      <c r="A153" s="121">
        <v>210</v>
      </c>
      <c r="B153" s="485" t="s">
        <v>6</v>
      </c>
      <c r="C153" s="485"/>
      <c r="D153" s="485"/>
      <c r="E153" s="122">
        <v>245871.87</v>
      </c>
      <c r="F153" s="192">
        <v>254600</v>
      </c>
      <c r="G153" s="192">
        <v>254600</v>
      </c>
      <c r="H153" s="123">
        <v>285200</v>
      </c>
      <c r="I153" s="133">
        <v>310400</v>
      </c>
      <c r="J153" s="133">
        <v>311900</v>
      </c>
    </row>
    <row r="154" spans="1:10" x14ac:dyDescent="0.2">
      <c r="A154" s="121">
        <v>212</v>
      </c>
      <c r="B154" s="485" t="s">
        <v>8</v>
      </c>
      <c r="C154" s="485"/>
      <c r="D154" s="485"/>
      <c r="E154" s="122">
        <v>0</v>
      </c>
      <c r="F154" s="192">
        <v>0</v>
      </c>
      <c r="G154" s="192">
        <v>0</v>
      </c>
      <c r="H154" s="123">
        <v>0</v>
      </c>
      <c r="I154" s="133">
        <v>0</v>
      </c>
      <c r="J154" s="133">
        <v>0</v>
      </c>
    </row>
    <row r="155" spans="1:10" x14ac:dyDescent="0.2">
      <c r="A155" s="121">
        <v>216</v>
      </c>
      <c r="B155" s="485" t="s">
        <v>9</v>
      </c>
      <c r="C155" s="485"/>
      <c r="D155" s="485"/>
      <c r="E155" s="122">
        <v>29549.68</v>
      </c>
      <c r="F155" s="192">
        <v>42800</v>
      </c>
      <c r="G155" s="192">
        <v>42800</v>
      </c>
      <c r="H155" s="123">
        <v>48400</v>
      </c>
      <c r="I155" s="133">
        <v>52400</v>
      </c>
      <c r="J155" s="133">
        <v>52400</v>
      </c>
    </row>
    <row r="156" spans="1:10" x14ac:dyDescent="0.2">
      <c r="A156" s="121">
        <v>218</v>
      </c>
      <c r="B156" s="485" t="s">
        <v>272</v>
      </c>
      <c r="C156" s="485"/>
      <c r="D156" s="485"/>
      <c r="E156" s="122">
        <v>0</v>
      </c>
      <c r="F156" s="192">
        <v>0</v>
      </c>
      <c r="G156" s="192">
        <v>0</v>
      </c>
      <c r="H156" s="123">
        <v>13300</v>
      </c>
      <c r="I156" s="133">
        <v>0</v>
      </c>
      <c r="J156" s="133">
        <v>15200</v>
      </c>
    </row>
    <row r="157" spans="1:10" ht="15" customHeight="1" x14ac:dyDescent="0.2">
      <c r="A157" s="497" t="s">
        <v>273</v>
      </c>
      <c r="B157" s="497"/>
      <c r="C157" s="497"/>
      <c r="D157" s="497"/>
      <c r="E157" s="132">
        <f>SUM(E153:E156)</f>
        <v>275421.55</v>
      </c>
      <c r="F157" s="132">
        <f t="shared" ref="F157:J157" si="32">SUM(F153:F156)</f>
        <v>297400</v>
      </c>
      <c r="G157" s="132">
        <f t="shared" si="32"/>
        <v>297400</v>
      </c>
      <c r="H157" s="132">
        <f t="shared" si="32"/>
        <v>346900</v>
      </c>
      <c r="I157" s="132">
        <f t="shared" si="32"/>
        <v>362800</v>
      </c>
      <c r="J157" s="132">
        <f t="shared" si="32"/>
        <v>379500</v>
      </c>
    </row>
    <row r="158" spans="1:10" x14ac:dyDescent="0.2">
      <c r="A158" s="497" t="s">
        <v>274</v>
      </c>
      <c r="B158" s="497"/>
      <c r="C158" s="497"/>
      <c r="D158" s="497"/>
      <c r="E158" s="497"/>
      <c r="F158" s="497"/>
      <c r="G158" s="497"/>
      <c r="H158" s="497"/>
      <c r="I158" s="497"/>
      <c r="J158" s="137"/>
    </row>
    <row r="159" spans="1:10" x14ac:dyDescent="0.2">
      <c r="A159" s="121">
        <v>228</v>
      </c>
      <c r="B159" s="485" t="s">
        <v>189</v>
      </c>
      <c r="C159" s="485"/>
      <c r="D159" s="485"/>
      <c r="E159" s="122">
        <v>947.5</v>
      </c>
      <c r="F159" s="192">
        <v>4000</v>
      </c>
      <c r="G159" s="192">
        <v>4000</v>
      </c>
      <c r="H159" s="123">
        <v>4000</v>
      </c>
      <c r="I159" s="133">
        <v>4000</v>
      </c>
      <c r="J159" s="133">
        <v>4000</v>
      </c>
    </row>
    <row r="160" spans="1:10" x14ac:dyDescent="0.2">
      <c r="A160" s="121">
        <v>236</v>
      </c>
      <c r="B160" s="485" t="s">
        <v>194</v>
      </c>
      <c r="C160" s="485"/>
      <c r="D160" s="485"/>
      <c r="E160" s="122">
        <v>0</v>
      </c>
      <c r="F160" s="192">
        <v>20000</v>
      </c>
      <c r="G160" s="192">
        <v>20000</v>
      </c>
      <c r="H160" s="123">
        <v>20000</v>
      </c>
      <c r="I160" s="133">
        <v>20000</v>
      </c>
      <c r="J160" s="133">
        <v>20000</v>
      </c>
    </row>
    <row r="161" spans="1:10" x14ac:dyDescent="0.2">
      <c r="A161" s="121">
        <v>246</v>
      </c>
      <c r="B161" s="485" t="s">
        <v>199</v>
      </c>
      <c r="C161" s="485"/>
      <c r="D161" s="485"/>
      <c r="E161" s="122">
        <v>3885.96</v>
      </c>
      <c r="F161" s="192">
        <v>5000</v>
      </c>
      <c r="G161" s="192">
        <v>5000</v>
      </c>
      <c r="H161" s="123">
        <v>5000</v>
      </c>
      <c r="I161" s="133">
        <v>5000</v>
      </c>
      <c r="J161" s="133">
        <v>5000</v>
      </c>
    </row>
    <row r="162" spans="1:10" x14ac:dyDescent="0.2">
      <c r="A162" s="121">
        <v>262</v>
      </c>
      <c r="B162" s="485" t="s">
        <v>203</v>
      </c>
      <c r="C162" s="485"/>
      <c r="D162" s="485"/>
      <c r="E162" s="122">
        <v>15860.98</v>
      </c>
      <c r="F162" s="192">
        <v>0</v>
      </c>
      <c r="G162" s="192">
        <v>0</v>
      </c>
      <c r="H162" s="123">
        <v>0</v>
      </c>
      <c r="I162" s="133">
        <v>0</v>
      </c>
      <c r="J162" s="133">
        <v>0</v>
      </c>
    </row>
    <row r="163" spans="1:10" x14ac:dyDescent="0.2">
      <c r="A163" s="121">
        <v>275</v>
      </c>
      <c r="B163" s="485" t="s">
        <v>210</v>
      </c>
      <c r="C163" s="485"/>
      <c r="D163" s="485"/>
      <c r="E163" s="122">
        <v>9875.9500000000007</v>
      </c>
      <c r="F163" s="192">
        <v>10000</v>
      </c>
      <c r="G163" s="192">
        <v>10000</v>
      </c>
      <c r="H163" s="123">
        <v>10000</v>
      </c>
      <c r="I163" s="133">
        <v>10000</v>
      </c>
      <c r="J163" s="133">
        <v>10000</v>
      </c>
    </row>
    <row r="164" spans="1:10" x14ac:dyDescent="0.2">
      <c r="A164" s="497" t="s">
        <v>276</v>
      </c>
      <c r="B164" s="497"/>
      <c r="C164" s="497"/>
      <c r="D164" s="497"/>
      <c r="E164" s="132">
        <f t="shared" ref="E164:J164" si="33">SUM(E159:E163)</f>
        <v>30570.39</v>
      </c>
      <c r="F164" s="193">
        <f t="shared" si="33"/>
        <v>39000</v>
      </c>
      <c r="G164" s="132">
        <f t="shared" si="33"/>
        <v>39000</v>
      </c>
      <c r="H164" s="132">
        <f>SUM(H159:H163)</f>
        <v>39000</v>
      </c>
      <c r="I164" s="132">
        <f t="shared" si="33"/>
        <v>39000</v>
      </c>
      <c r="J164" s="132">
        <f t="shared" si="33"/>
        <v>39000</v>
      </c>
    </row>
    <row r="165" spans="1:10" x14ac:dyDescent="0.2">
      <c r="A165" s="498" t="s">
        <v>277</v>
      </c>
      <c r="B165" s="498"/>
      <c r="C165" s="498"/>
      <c r="D165" s="498"/>
      <c r="E165" s="134">
        <f t="shared" ref="E165:J165" si="34">SUM(E157,E164)</f>
        <v>305991.94</v>
      </c>
      <c r="F165" s="134">
        <f t="shared" si="34"/>
        <v>336400</v>
      </c>
      <c r="G165" s="134">
        <f t="shared" si="34"/>
        <v>336400</v>
      </c>
      <c r="H165" s="134">
        <f t="shared" si="34"/>
        <v>385900</v>
      </c>
      <c r="I165" s="134">
        <f t="shared" si="34"/>
        <v>401800</v>
      </c>
      <c r="J165" s="134">
        <f t="shared" si="34"/>
        <v>418500</v>
      </c>
    </row>
    <row r="166" spans="1:10" ht="15" customHeight="1" x14ac:dyDescent="0.2">
      <c r="A166" s="483"/>
      <c r="B166" s="483"/>
      <c r="C166" s="483"/>
      <c r="D166" s="483"/>
      <c r="E166" s="483"/>
      <c r="F166" s="483"/>
      <c r="G166" s="483"/>
      <c r="H166" s="483"/>
      <c r="I166" s="483"/>
      <c r="J166" s="137"/>
    </row>
    <row r="167" spans="1:10" x14ac:dyDescent="0.2">
      <c r="A167" s="500" t="s">
        <v>14</v>
      </c>
      <c r="B167" s="500"/>
      <c r="C167" s="500"/>
      <c r="D167" s="500"/>
      <c r="E167" s="500"/>
      <c r="F167" s="500"/>
      <c r="G167" s="500"/>
      <c r="H167" s="500"/>
      <c r="I167" s="500"/>
      <c r="J167" s="500"/>
    </row>
    <row r="168" spans="1:10" ht="18" customHeight="1" x14ac:dyDescent="0.2">
      <c r="A168" s="484" t="s">
        <v>224</v>
      </c>
      <c r="B168" s="484"/>
      <c r="C168" s="484"/>
      <c r="D168" s="484"/>
      <c r="E168" s="482" t="str">
        <f t="shared" ref="E168:J168" si="35">E32</f>
        <v>Actuals           2013-2014</v>
      </c>
      <c r="F168" s="482" t="str">
        <f t="shared" si="35"/>
        <v>Approved Estimates          2014-2015</v>
      </c>
      <c r="G168" s="482" t="str">
        <f t="shared" si="35"/>
        <v>Revised Estimates                 2014-2015</v>
      </c>
      <c r="H168" s="482" t="str">
        <f t="shared" si="35"/>
        <v>Budget Estimates      2015-2016</v>
      </c>
      <c r="I168" s="482" t="str">
        <f t="shared" si="35"/>
        <v>Forward Estimates     2016-2017</v>
      </c>
      <c r="J168" s="482" t="str">
        <f t="shared" si="35"/>
        <v>Forward Estimates     2017-2018</v>
      </c>
    </row>
    <row r="169" spans="1:10" x14ac:dyDescent="0.2">
      <c r="A169" s="119" t="s">
        <v>225</v>
      </c>
      <c r="B169" s="119" t="s">
        <v>226</v>
      </c>
      <c r="C169" s="484" t="s">
        <v>227</v>
      </c>
      <c r="D169" s="484"/>
      <c r="E169" s="475"/>
      <c r="F169" s="475"/>
      <c r="G169" s="475"/>
      <c r="H169" s="475"/>
      <c r="I169" s="475"/>
      <c r="J169" s="475"/>
    </row>
    <row r="170" spans="1:10" ht="15" customHeight="1" x14ac:dyDescent="0.2">
      <c r="A170" s="135"/>
      <c r="B170" s="135"/>
      <c r="C170" s="497"/>
      <c r="D170" s="497"/>
      <c r="E170" s="133"/>
      <c r="F170" s="155"/>
      <c r="G170" s="133"/>
      <c r="H170" s="123"/>
      <c r="I170" s="133"/>
      <c r="J170" s="122"/>
    </row>
    <row r="171" spans="1:10" x14ac:dyDescent="0.2">
      <c r="A171" s="135"/>
      <c r="B171" s="135"/>
      <c r="C171" s="497"/>
      <c r="D171" s="497"/>
      <c r="E171" s="133"/>
      <c r="F171" s="155"/>
      <c r="G171" s="133"/>
      <c r="H171" s="123"/>
      <c r="I171" s="133"/>
      <c r="J171" s="122"/>
    </row>
    <row r="172" spans="1:10" ht="15" customHeight="1" x14ac:dyDescent="0.2">
      <c r="A172" s="487" t="s">
        <v>14</v>
      </c>
      <c r="B172" s="487"/>
      <c r="C172" s="487"/>
      <c r="D172" s="487"/>
      <c r="E172" s="124">
        <v>0</v>
      </c>
      <c r="F172" s="124">
        <v>0</v>
      </c>
      <c r="G172" s="124">
        <v>0</v>
      </c>
      <c r="H172" s="124">
        <v>0</v>
      </c>
      <c r="I172" s="124">
        <v>0</v>
      </c>
      <c r="J172" s="124">
        <v>0</v>
      </c>
    </row>
    <row r="173" spans="1:10" x14ac:dyDescent="0.2">
      <c r="A173" s="537"/>
      <c r="B173" s="537"/>
      <c r="C173" s="537"/>
      <c r="D173" s="537"/>
      <c r="E173" s="537"/>
      <c r="F173" s="537"/>
      <c r="G173" s="537"/>
      <c r="H173" s="537"/>
      <c r="I173" s="537"/>
      <c r="J173" s="537"/>
    </row>
    <row r="174" spans="1:10" ht="15" customHeight="1" x14ac:dyDescent="0.2">
      <c r="A174" s="499" t="s">
        <v>266</v>
      </c>
      <c r="B174" s="499"/>
      <c r="C174" s="499"/>
      <c r="D174" s="499"/>
      <c r="E174" s="499"/>
      <c r="F174" s="508"/>
      <c r="G174" s="508"/>
      <c r="H174" s="508"/>
      <c r="I174" s="508"/>
      <c r="J174" s="508"/>
    </row>
    <row r="175" spans="1:10" ht="15" customHeight="1" x14ac:dyDescent="0.2">
      <c r="A175" s="484" t="s">
        <v>278</v>
      </c>
      <c r="B175" s="484"/>
      <c r="C175" s="484"/>
      <c r="D175" s="120" t="s">
        <v>279</v>
      </c>
      <c r="E175" s="194" t="s">
        <v>280</v>
      </c>
      <c r="F175" s="195"/>
      <c r="G175" s="152"/>
      <c r="H175" s="152"/>
      <c r="I175" s="152"/>
      <c r="J175" s="153"/>
    </row>
    <row r="176" spans="1:10" ht="15" customHeight="1" x14ac:dyDescent="0.2">
      <c r="A176" s="485" t="s">
        <v>2381</v>
      </c>
      <c r="B176" s="485"/>
      <c r="C176" s="485"/>
      <c r="D176" s="121" t="s">
        <v>1508</v>
      </c>
      <c r="E176" s="196">
        <v>1</v>
      </c>
      <c r="F176" s="197"/>
      <c r="G176" s="140"/>
      <c r="H176" s="140"/>
      <c r="I176" s="140"/>
      <c r="J176" s="143"/>
    </row>
    <row r="177" spans="1:10" ht="15" customHeight="1" x14ac:dyDescent="0.2">
      <c r="A177" s="485" t="s">
        <v>2382</v>
      </c>
      <c r="B177" s="485"/>
      <c r="C177" s="485"/>
      <c r="D177" s="121" t="s">
        <v>2302</v>
      </c>
      <c r="E177" s="196">
        <v>1</v>
      </c>
      <c r="F177" s="197"/>
      <c r="G177" s="140"/>
      <c r="H177" s="140"/>
      <c r="I177" s="140"/>
      <c r="J177" s="143"/>
    </row>
    <row r="178" spans="1:10" x14ac:dyDescent="0.2">
      <c r="A178" s="485" t="s">
        <v>2383</v>
      </c>
      <c r="B178" s="485"/>
      <c r="C178" s="485"/>
      <c r="D178" s="121" t="s">
        <v>2302</v>
      </c>
      <c r="E178" s="196">
        <v>1</v>
      </c>
      <c r="F178" s="197"/>
      <c r="G178" s="140"/>
      <c r="H178" s="140"/>
      <c r="I178" s="140"/>
      <c r="J178" s="143"/>
    </row>
    <row r="179" spans="1:10" x14ac:dyDescent="0.2">
      <c r="A179" s="485" t="s">
        <v>2384</v>
      </c>
      <c r="B179" s="485"/>
      <c r="C179" s="485"/>
      <c r="D179" s="121" t="s">
        <v>1155</v>
      </c>
      <c r="E179" s="196">
        <v>1</v>
      </c>
      <c r="F179" s="197"/>
      <c r="G179" s="140"/>
      <c r="H179" s="140"/>
      <c r="I179" s="140"/>
      <c r="J179" s="143"/>
    </row>
    <row r="180" spans="1:10" ht="15" customHeight="1" x14ac:dyDescent="0.2">
      <c r="A180" s="498" t="s">
        <v>281</v>
      </c>
      <c r="B180" s="498"/>
      <c r="C180" s="498"/>
      <c r="D180" s="498"/>
      <c r="E180" s="198">
        <f>SUM(E176:E179)</f>
        <v>4</v>
      </c>
      <c r="F180" s="199"/>
      <c r="G180" s="146"/>
      <c r="H180" s="146"/>
      <c r="I180" s="146"/>
      <c r="J180" s="147"/>
    </row>
    <row r="181" spans="1:10" x14ac:dyDescent="0.2">
      <c r="A181" s="483"/>
      <c r="B181" s="483"/>
      <c r="C181" s="483"/>
      <c r="D181" s="483"/>
      <c r="E181" s="483"/>
      <c r="F181" s="501"/>
      <c r="G181" s="501"/>
      <c r="H181" s="501"/>
      <c r="I181" s="501"/>
      <c r="J181" s="501"/>
    </row>
    <row r="182" spans="1:10" x14ac:dyDescent="0.2">
      <c r="A182" s="502" t="s">
        <v>282</v>
      </c>
      <c r="B182" s="502"/>
      <c r="C182" s="502"/>
      <c r="D182" s="502"/>
      <c r="E182" s="502"/>
      <c r="F182" s="502"/>
      <c r="G182" s="502"/>
      <c r="H182" s="502"/>
      <c r="I182" s="502"/>
      <c r="J182" s="502"/>
    </row>
    <row r="183" spans="1:10" x14ac:dyDescent="0.2">
      <c r="A183" s="503" t="s">
        <v>283</v>
      </c>
      <c r="B183" s="503"/>
      <c r="C183" s="503"/>
      <c r="D183" s="503"/>
      <c r="E183" s="503"/>
      <c r="F183" s="503"/>
      <c r="G183" s="503"/>
      <c r="H183" s="503"/>
      <c r="I183" s="503"/>
      <c r="J183" s="503"/>
    </row>
    <row r="184" spans="1:10" x14ac:dyDescent="0.2">
      <c r="A184" s="530" t="s">
        <v>769</v>
      </c>
      <c r="B184" s="530"/>
      <c r="C184" s="530"/>
      <c r="D184" s="530"/>
      <c r="E184" s="530"/>
      <c r="F184" s="530"/>
      <c r="G184" s="530"/>
      <c r="H184" s="530"/>
      <c r="I184" s="530"/>
      <c r="J184" s="530"/>
    </row>
    <row r="185" spans="1:10" x14ac:dyDescent="0.2">
      <c r="A185" s="530" t="s">
        <v>770</v>
      </c>
      <c r="B185" s="530"/>
      <c r="C185" s="530"/>
      <c r="D185" s="530"/>
      <c r="E185" s="530"/>
      <c r="F185" s="530"/>
      <c r="G185" s="530"/>
      <c r="H185" s="530"/>
      <c r="I185" s="530"/>
      <c r="J185" s="530"/>
    </row>
    <row r="186" spans="1:10" x14ac:dyDescent="0.2">
      <c r="A186" s="483"/>
      <c r="B186" s="483"/>
      <c r="C186" s="483"/>
      <c r="D186" s="483"/>
      <c r="E186" s="483"/>
      <c r="F186" s="483"/>
      <c r="G186" s="483"/>
      <c r="H186" s="483"/>
      <c r="I186" s="483"/>
      <c r="J186" s="483"/>
    </row>
    <row r="187" spans="1:10" x14ac:dyDescent="0.2">
      <c r="A187" s="506" t="s">
        <v>359</v>
      </c>
      <c r="B187" s="506"/>
      <c r="C187" s="506"/>
      <c r="D187" s="506"/>
      <c r="E187" s="506"/>
      <c r="F187" s="506"/>
      <c r="G187" s="506"/>
      <c r="H187" s="506"/>
      <c r="I187" s="506"/>
      <c r="J187" s="506"/>
    </row>
    <row r="188" spans="1:10" x14ac:dyDescent="0.2">
      <c r="A188" s="483"/>
      <c r="B188" s="483"/>
      <c r="C188" s="483"/>
      <c r="D188" s="483"/>
      <c r="E188" s="483"/>
      <c r="F188" s="483"/>
      <c r="G188" s="483"/>
      <c r="H188" s="483"/>
      <c r="I188" s="483"/>
      <c r="J188" s="483"/>
    </row>
    <row r="189" spans="1:10" x14ac:dyDescent="0.2">
      <c r="A189" s="483"/>
      <c r="B189" s="483"/>
      <c r="C189" s="483"/>
      <c r="D189" s="483"/>
      <c r="E189" s="483"/>
      <c r="F189" s="483"/>
      <c r="G189" s="483"/>
      <c r="H189" s="483"/>
      <c r="I189" s="483"/>
      <c r="J189" s="483"/>
    </row>
    <row r="190" spans="1:10" x14ac:dyDescent="0.2">
      <c r="A190" s="483"/>
      <c r="B190" s="483"/>
      <c r="C190" s="483"/>
      <c r="D190" s="483"/>
      <c r="E190" s="483"/>
      <c r="F190" s="483"/>
      <c r="G190" s="483"/>
      <c r="H190" s="483"/>
      <c r="I190" s="483"/>
      <c r="J190" s="483"/>
    </row>
    <row r="191" spans="1:10" ht="15" customHeight="1" x14ac:dyDescent="0.2">
      <c r="A191" s="483"/>
      <c r="B191" s="483"/>
      <c r="C191" s="483"/>
      <c r="D191" s="483"/>
      <c r="E191" s="483"/>
      <c r="F191" s="483"/>
      <c r="G191" s="483"/>
      <c r="H191" s="483"/>
      <c r="I191" s="483"/>
      <c r="J191" s="483"/>
    </row>
    <row r="192" spans="1:10" ht="22.5" x14ac:dyDescent="0.2">
      <c r="A192" s="502" t="s">
        <v>289</v>
      </c>
      <c r="B192" s="502"/>
      <c r="C192" s="502"/>
      <c r="D192" s="502"/>
      <c r="E192" s="502"/>
      <c r="F192" s="148" t="str">
        <f>F132</f>
        <v xml:space="preserve"> Actual 2013/14</v>
      </c>
      <c r="G192" s="148" t="str">
        <f>G132</f>
        <v xml:space="preserve"> Estimate 2014/15</v>
      </c>
      <c r="H192" s="148" t="str">
        <f>H132</f>
        <v xml:space="preserve"> Target 2015/16</v>
      </c>
      <c r="I192" s="148" t="str">
        <f>I132</f>
        <v xml:space="preserve"> Target 2016/17</v>
      </c>
      <c r="J192" s="148" t="str">
        <f>J132</f>
        <v xml:space="preserve"> Target 2017/18</v>
      </c>
    </row>
    <row r="193" spans="1:10" x14ac:dyDescent="0.2">
      <c r="A193" s="502" t="s">
        <v>295</v>
      </c>
      <c r="B193" s="502"/>
      <c r="C193" s="502"/>
      <c r="D193" s="502"/>
      <c r="E193" s="502"/>
      <c r="F193" s="502"/>
      <c r="G193" s="502"/>
      <c r="H193" s="502"/>
      <c r="I193" s="502"/>
      <c r="J193" s="502"/>
    </row>
    <row r="194" spans="1:10" x14ac:dyDescent="0.2">
      <c r="A194" s="546" t="s">
        <v>771</v>
      </c>
      <c r="B194" s="546"/>
      <c r="C194" s="546"/>
      <c r="D194" s="546"/>
      <c r="E194" s="546"/>
      <c r="F194" s="200"/>
      <c r="G194" s="137"/>
      <c r="H194" s="137"/>
      <c r="I194" s="137"/>
      <c r="J194" s="137"/>
    </row>
    <row r="195" spans="1:10" x14ac:dyDescent="0.2">
      <c r="A195" s="546" t="s">
        <v>772</v>
      </c>
      <c r="B195" s="546"/>
      <c r="C195" s="546"/>
      <c r="D195" s="546"/>
      <c r="E195" s="546"/>
      <c r="F195" s="200"/>
      <c r="G195" s="137"/>
      <c r="H195" s="137"/>
      <c r="I195" s="137"/>
      <c r="J195" s="137"/>
    </row>
    <row r="196" spans="1:10" x14ac:dyDescent="0.2">
      <c r="A196" s="546" t="s">
        <v>773</v>
      </c>
      <c r="B196" s="546"/>
      <c r="C196" s="546"/>
      <c r="D196" s="546"/>
      <c r="E196" s="546"/>
      <c r="F196" s="200"/>
      <c r="G196" s="137"/>
      <c r="H196" s="137"/>
      <c r="I196" s="137"/>
      <c r="J196" s="137"/>
    </row>
    <row r="197" spans="1:10" x14ac:dyDescent="0.2">
      <c r="A197" s="507"/>
      <c r="B197" s="507"/>
      <c r="C197" s="507"/>
      <c r="D197" s="507"/>
      <c r="E197" s="507"/>
      <c r="F197" s="200"/>
      <c r="G197" s="137"/>
      <c r="H197" s="137"/>
      <c r="I197" s="137"/>
      <c r="J197" s="137"/>
    </row>
    <row r="198" spans="1:10" x14ac:dyDescent="0.2">
      <c r="A198" s="502" t="s">
        <v>300</v>
      </c>
      <c r="B198" s="502"/>
      <c r="C198" s="502"/>
      <c r="D198" s="502"/>
      <c r="E198" s="502"/>
      <c r="F198" s="502"/>
      <c r="G198" s="502"/>
      <c r="H198" s="502"/>
      <c r="I198" s="502"/>
      <c r="J198" s="502"/>
    </row>
    <row r="199" spans="1:10" ht="15.75" customHeight="1" x14ac:dyDescent="0.2">
      <c r="A199" s="546" t="s">
        <v>774</v>
      </c>
      <c r="B199" s="546"/>
      <c r="C199" s="546"/>
      <c r="D199" s="546"/>
      <c r="E199" s="546"/>
      <c r="F199" s="200"/>
      <c r="G199" s="137"/>
      <c r="H199" s="137"/>
      <c r="I199" s="137"/>
      <c r="J199" s="137"/>
    </row>
    <row r="200" spans="1:10" ht="15" customHeight="1" x14ac:dyDescent="0.2">
      <c r="A200" s="546" t="s">
        <v>775</v>
      </c>
      <c r="B200" s="546"/>
      <c r="C200" s="546"/>
      <c r="D200" s="546"/>
      <c r="E200" s="546"/>
      <c r="F200" s="200"/>
      <c r="G200" s="137"/>
      <c r="H200" s="137"/>
      <c r="I200" s="137"/>
      <c r="J200" s="137"/>
    </row>
    <row r="201" spans="1:10" x14ac:dyDescent="0.2">
      <c r="A201" s="546" t="s">
        <v>776</v>
      </c>
      <c r="B201" s="546"/>
      <c r="C201" s="546"/>
      <c r="D201" s="546"/>
      <c r="E201" s="546"/>
      <c r="F201" s="200"/>
      <c r="G201" s="137"/>
      <c r="H201" s="137"/>
      <c r="I201" s="137"/>
      <c r="J201" s="137"/>
    </row>
    <row r="202" spans="1:10" ht="15" customHeight="1" x14ac:dyDescent="0.2">
      <c r="A202" s="483"/>
      <c r="B202" s="483"/>
      <c r="C202" s="483"/>
      <c r="D202" s="483"/>
      <c r="E202" s="483"/>
      <c r="F202" s="483"/>
      <c r="G202" s="483"/>
      <c r="H202" s="483"/>
      <c r="I202" s="483"/>
      <c r="J202" s="483"/>
    </row>
    <row r="203" spans="1:10" ht="15" customHeight="1" x14ac:dyDescent="0.2">
      <c r="A203" s="492" t="s">
        <v>777</v>
      </c>
      <c r="B203" s="492"/>
      <c r="C203" s="492"/>
      <c r="D203" s="492"/>
      <c r="E203" s="492"/>
      <c r="F203" s="492"/>
      <c r="G203" s="492"/>
      <c r="H203" s="492"/>
      <c r="I203" s="492"/>
      <c r="J203" s="492"/>
    </row>
    <row r="204" spans="1:10" hidden="1" x14ac:dyDescent="0.2">
      <c r="A204" s="493" t="s">
        <v>269</v>
      </c>
      <c r="B204" s="493"/>
      <c r="C204" s="493"/>
      <c r="D204" s="475"/>
      <c r="E204" s="475"/>
      <c r="F204" s="475"/>
      <c r="G204" s="475"/>
      <c r="H204" s="475"/>
      <c r="I204" s="475"/>
      <c r="J204" s="475"/>
    </row>
    <row r="205" spans="1:10" ht="33" hidden="1" customHeight="1" x14ac:dyDescent="0.2">
      <c r="A205" s="483" t="s">
        <v>778</v>
      </c>
      <c r="B205" s="483"/>
      <c r="C205" s="483"/>
      <c r="D205" s="483"/>
      <c r="E205" s="483"/>
      <c r="F205" s="483"/>
      <c r="G205" s="483"/>
      <c r="H205" s="483"/>
      <c r="I205" s="483"/>
      <c r="J205" s="483"/>
    </row>
    <row r="206" spans="1:10" ht="15" hidden="1" customHeight="1" x14ac:dyDescent="0.2">
      <c r="A206" s="482" t="s">
        <v>271</v>
      </c>
      <c r="B206" s="482"/>
      <c r="C206" s="482"/>
      <c r="D206" s="482"/>
      <c r="E206" s="482"/>
      <c r="F206" s="482"/>
      <c r="G206" s="482"/>
      <c r="H206" s="482"/>
      <c r="I206" s="482"/>
      <c r="J206" s="482"/>
    </row>
    <row r="207" spans="1:10" ht="15" hidden="1" customHeight="1" x14ac:dyDescent="0.2">
      <c r="A207" s="131" t="s">
        <v>225</v>
      </c>
      <c r="B207" s="493" t="s">
        <v>224</v>
      </c>
      <c r="C207" s="493"/>
      <c r="D207" s="493"/>
      <c r="E207" s="120" t="s">
        <v>656</v>
      </c>
      <c r="F207" s="120" t="s">
        <v>657</v>
      </c>
      <c r="G207" s="120" t="s">
        <v>658</v>
      </c>
      <c r="H207" s="120" t="s">
        <v>659</v>
      </c>
      <c r="I207" s="120" t="s">
        <v>660</v>
      </c>
      <c r="J207" s="120" t="s">
        <v>661</v>
      </c>
    </row>
    <row r="208" spans="1:10" x14ac:dyDescent="0.2">
      <c r="A208" s="121"/>
      <c r="B208" s="485"/>
      <c r="C208" s="485"/>
      <c r="D208" s="485"/>
      <c r="E208" s="122"/>
      <c r="F208" s="192"/>
      <c r="G208" s="192"/>
      <c r="H208" s="123"/>
      <c r="I208" s="133"/>
      <c r="J208" s="133"/>
    </row>
    <row r="209" spans="1:10" ht="15" customHeight="1" x14ac:dyDescent="0.2">
      <c r="A209" s="487" t="s">
        <v>743</v>
      </c>
      <c r="B209" s="487"/>
      <c r="C209" s="487"/>
      <c r="D209" s="487"/>
      <c r="E209" s="124">
        <f t="shared" ref="E209:J209" si="36">SUM(E208:E208)</f>
        <v>0</v>
      </c>
      <c r="F209" s="124">
        <f t="shared" si="36"/>
        <v>0</v>
      </c>
      <c r="G209" s="124">
        <f t="shared" si="36"/>
        <v>0</v>
      </c>
      <c r="H209" s="124">
        <f t="shared" si="36"/>
        <v>0</v>
      </c>
      <c r="I209" s="124">
        <f t="shared" si="36"/>
        <v>0</v>
      </c>
      <c r="J209" s="124">
        <f t="shared" si="36"/>
        <v>0</v>
      </c>
    </row>
    <row r="210" spans="1:10" x14ac:dyDescent="0.2">
      <c r="A210" s="483"/>
      <c r="B210" s="483"/>
      <c r="C210" s="483"/>
      <c r="D210" s="483"/>
      <c r="E210" s="483"/>
      <c r="F210" s="483"/>
      <c r="G210" s="483"/>
      <c r="H210" s="483"/>
      <c r="I210" s="483"/>
      <c r="J210" s="483"/>
    </row>
    <row r="211" spans="1:10" ht="15" customHeight="1" x14ac:dyDescent="0.2">
      <c r="A211" s="482" t="s">
        <v>262</v>
      </c>
      <c r="B211" s="482"/>
      <c r="C211" s="482"/>
      <c r="D211" s="482"/>
      <c r="E211" s="482"/>
      <c r="F211" s="482"/>
      <c r="G211" s="482"/>
      <c r="H211" s="482"/>
      <c r="I211" s="482"/>
      <c r="J211" s="482"/>
    </row>
    <row r="212" spans="1:10" ht="33.75" x14ac:dyDescent="0.2">
      <c r="A212" s="131" t="s">
        <v>225</v>
      </c>
      <c r="B212" s="493" t="s">
        <v>224</v>
      </c>
      <c r="C212" s="493"/>
      <c r="D212" s="493"/>
      <c r="E212" s="120" t="str">
        <f t="shared" ref="E212:J212" si="37">E32</f>
        <v>Actuals           2013-2014</v>
      </c>
      <c r="F212" s="120" t="str">
        <f t="shared" si="37"/>
        <v>Approved Estimates          2014-2015</v>
      </c>
      <c r="G212" s="120" t="str">
        <f t="shared" si="37"/>
        <v>Revised Estimates                 2014-2015</v>
      </c>
      <c r="H212" s="120" t="str">
        <f t="shared" si="37"/>
        <v>Budget Estimates      2015-2016</v>
      </c>
      <c r="I212" s="120" t="str">
        <f t="shared" si="37"/>
        <v>Forward Estimates     2016-2017</v>
      </c>
      <c r="J212" s="120" t="str">
        <f t="shared" si="37"/>
        <v>Forward Estimates     2017-2018</v>
      </c>
    </row>
    <row r="213" spans="1:10" ht="15" customHeight="1" x14ac:dyDescent="0.2">
      <c r="A213" s="493" t="s">
        <v>6</v>
      </c>
      <c r="B213" s="493"/>
      <c r="C213" s="493"/>
      <c r="D213" s="493"/>
      <c r="E213" s="493"/>
      <c r="F213" s="493"/>
      <c r="G213" s="493"/>
      <c r="H213" s="493"/>
      <c r="I213" s="493"/>
      <c r="J213" s="137"/>
    </row>
    <row r="214" spans="1:10" x14ac:dyDescent="0.2">
      <c r="A214" s="121">
        <v>210</v>
      </c>
      <c r="B214" s="485" t="s">
        <v>6</v>
      </c>
      <c r="C214" s="485"/>
      <c r="D214" s="485"/>
      <c r="E214" s="122">
        <v>504736.5</v>
      </c>
      <c r="F214" s="192">
        <v>569500</v>
      </c>
      <c r="G214" s="192">
        <v>579300</v>
      </c>
      <c r="H214" s="123">
        <v>545200</v>
      </c>
      <c r="I214" s="133">
        <v>635600</v>
      </c>
      <c r="J214" s="133">
        <v>640600</v>
      </c>
    </row>
    <row r="215" spans="1:10" x14ac:dyDescent="0.2">
      <c r="A215" s="121">
        <v>212</v>
      </c>
      <c r="B215" s="485" t="s">
        <v>8</v>
      </c>
      <c r="C215" s="485"/>
      <c r="D215" s="485"/>
      <c r="E215" s="122">
        <v>3132.38</v>
      </c>
      <c r="F215" s="192">
        <v>4000</v>
      </c>
      <c r="G215" s="192">
        <v>0</v>
      </c>
      <c r="H215" s="123">
        <v>0</v>
      </c>
      <c r="I215" s="133">
        <v>0</v>
      </c>
      <c r="J215" s="133">
        <v>0</v>
      </c>
    </row>
    <row r="216" spans="1:10" x14ac:dyDescent="0.2">
      <c r="A216" s="121">
        <v>216</v>
      </c>
      <c r="B216" s="485" t="s">
        <v>9</v>
      </c>
      <c r="C216" s="485"/>
      <c r="D216" s="485"/>
      <c r="E216" s="122">
        <v>86579.35</v>
      </c>
      <c r="F216" s="192">
        <v>86700</v>
      </c>
      <c r="G216" s="192">
        <v>110700</v>
      </c>
      <c r="H216" s="123">
        <v>112300</v>
      </c>
      <c r="I216" s="133">
        <v>115500</v>
      </c>
      <c r="J216" s="133">
        <v>115500</v>
      </c>
    </row>
    <row r="217" spans="1:10" x14ac:dyDescent="0.2">
      <c r="A217" s="121">
        <v>218</v>
      </c>
      <c r="B217" s="485" t="s">
        <v>272</v>
      </c>
      <c r="C217" s="485"/>
      <c r="D217" s="485"/>
      <c r="E217" s="122">
        <v>0</v>
      </c>
      <c r="F217" s="192">
        <v>0</v>
      </c>
      <c r="G217" s="192">
        <v>0</v>
      </c>
      <c r="H217" s="123">
        <v>0</v>
      </c>
      <c r="I217" s="133">
        <v>0</v>
      </c>
      <c r="J217" s="133">
        <v>0</v>
      </c>
    </row>
    <row r="218" spans="1:10" x14ac:dyDescent="0.2">
      <c r="A218" s="497" t="s">
        <v>273</v>
      </c>
      <c r="B218" s="497"/>
      <c r="C218" s="497"/>
      <c r="D218" s="497"/>
      <c r="E218" s="132">
        <f>SUM(E214:E217)</f>
        <v>594448.23</v>
      </c>
      <c r="F218" s="132">
        <f t="shared" ref="F218:J218" si="38">SUM(F214:F217)</f>
        <v>660200</v>
      </c>
      <c r="G218" s="132">
        <f t="shared" si="38"/>
        <v>690000</v>
      </c>
      <c r="H218" s="132">
        <f t="shared" si="38"/>
        <v>657500</v>
      </c>
      <c r="I218" s="132">
        <f t="shared" si="38"/>
        <v>751100</v>
      </c>
      <c r="J218" s="132">
        <f t="shared" si="38"/>
        <v>756100</v>
      </c>
    </row>
    <row r="219" spans="1:10" ht="15" customHeight="1" x14ac:dyDescent="0.2">
      <c r="A219" s="497" t="s">
        <v>274</v>
      </c>
      <c r="B219" s="497"/>
      <c r="C219" s="497"/>
      <c r="D219" s="497"/>
      <c r="E219" s="497"/>
      <c r="F219" s="497"/>
      <c r="G219" s="497"/>
      <c r="H219" s="497"/>
      <c r="I219" s="497"/>
      <c r="J219" s="137"/>
    </row>
    <row r="220" spans="1:10" x14ac:dyDescent="0.2">
      <c r="A220" s="121">
        <v>226</v>
      </c>
      <c r="B220" s="485" t="s">
        <v>188</v>
      </c>
      <c r="C220" s="485"/>
      <c r="D220" s="485"/>
      <c r="E220" s="122">
        <v>170600</v>
      </c>
      <c r="F220" s="192">
        <v>251000</v>
      </c>
      <c r="G220" s="192">
        <v>251000</v>
      </c>
      <c r="H220" s="123">
        <v>251000</v>
      </c>
      <c r="I220" s="133">
        <v>251000</v>
      </c>
      <c r="J220" s="133">
        <v>251000</v>
      </c>
    </row>
    <row r="221" spans="1:10" x14ac:dyDescent="0.2">
      <c r="A221" s="121">
        <v>228</v>
      </c>
      <c r="B221" s="485" t="s">
        <v>189</v>
      </c>
      <c r="C221" s="485"/>
      <c r="D221" s="485"/>
      <c r="E221" s="122">
        <v>5894.06</v>
      </c>
      <c r="F221" s="192">
        <v>6000</v>
      </c>
      <c r="G221" s="192">
        <v>6000</v>
      </c>
      <c r="H221" s="123">
        <v>6000</v>
      </c>
      <c r="I221" s="133">
        <v>6000</v>
      </c>
      <c r="J221" s="133">
        <v>6000</v>
      </c>
    </row>
    <row r="222" spans="1:10" x14ac:dyDescent="0.2">
      <c r="A222" s="121">
        <v>232</v>
      </c>
      <c r="B222" s="485" t="s">
        <v>192</v>
      </c>
      <c r="C222" s="485"/>
      <c r="D222" s="485"/>
      <c r="E222" s="122">
        <v>307621.39</v>
      </c>
      <c r="F222" s="192">
        <v>265000</v>
      </c>
      <c r="G222" s="192">
        <v>265000</v>
      </c>
      <c r="H222" s="123">
        <f>165000</f>
        <v>165000</v>
      </c>
      <c r="I222" s="133">
        <f t="shared" ref="I222:J222" si="39">165000</f>
        <v>165000</v>
      </c>
      <c r="J222" s="133">
        <f t="shared" si="39"/>
        <v>165000</v>
      </c>
    </row>
    <row r="223" spans="1:10" x14ac:dyDescent="0.2">
      <c r="A223" s="121">
        <v>236</v>
      </c>
      <c r="B223" s="485" t="s">
        <v>194</v>
      </c>
      <c r="C223" s="485"/>
      <c r="D223" s="485"/>
      <c r="E223" s="122">
        <v>0</v>
      </c>
      <c r="F223" s="192">
        <v>769000</v>
      </c>
      <c r="G223" s="192">
        <v>769000</v>
      </c>
      <c r="H223" s="123">
        <v>769000</v>
      </c>
      <c r="I223" s="133">
        <v>769000</v>
      </c>
      <c r="J223" s="133">
        <v>769000</v>
      </c>
    </row>
    <row r="224" spans="1:10" x14ac:dyDescent="0.2">
      <c r="A224" s="121">
        <v>262</v>
      </c>
      <c r="B224" s="485" t="s">
        <v>203</v>
      </c>
      <c r="C224" s="485"/>
      <c r="D224" s="485"/>
      <c r="E224" s="122">
        <v>804548.56</v>
      </c>
      <c r="F224" s="192">
        <v>0</v>
      </c>
      <c r="G224" s="192">
        <v>0</v>
      </c>
      <c r="H224" s="123">
        <v>0</v>
      </c>
      <c r="I224" s="133">
        <v>0</v>
      </c>
      <c r="J224" s="133">
        <v>0</v>
      </c>
    </row>
    <row r="225" spans="1:10" x14ac:dyDescent="0.2">
      <c r="A225" s="121">
        <v>275</v>
      </c>
      <c r="B225" s="485" t="s">
        <v>210</v>
      </c>
      <c r="C225" s="485"/>
      <c r="D225" s="485"/>
      <c r="E225" s="122">
        <v>150</v>
      </c>
      <c r="F225" s="192">
        <v>1000</v>
      </c>
      <c r="G225" s="192">
        <v>1000</v>
      </c>
      <c r="H225" s="123">
        <v>1000</v>
      </c>
      <c r="I225" s="133">
        <v>1000</v>
      </c>
      <c r="J225" s="133">
        <v>1000</v>
      </c>
    </row>
    <row r="226" spans="1:10" x14ac:dyDescent="0.2">
      <c r="A226" s="497" t="s">
        <v>276</v>
      </c>
      <c r="B226" s="497"/>
      <c r="C226" s="497"/>
      <c r="D226" s="497"/>
      <c r="E226" s="132">
        <f t="shared" ref="E226:G226" si="40">SUM(E220:E225)</f>
        <v>1288814.01</v>
      </c>
      <c r="F226" s="193">
        <f t="shared" si="40"/>
        <v>1292000</v>
      </c>
      <c r="G226" s="132">
        <f t="shared" si="40"/>
        <v>1292000</v>
      </c>
      <c r="H226" s="132">
        <f>SUM(H220:H225)</f>
        <v>1192000</v>
      </c>
      <c r="I226" s="132">
        <f t="shared" ref="I226:J226" si="41">SUM(I220:I225)</f>
        <v>1192000</v>
      </c>
      <c r="J226" s="132">
        <f t="shared" si="41"/>
        <v>1192000</v>
      </c>
    </row>
    <row r="227" spans="1:10" ht="15" customHeight="1" x14ac:dyDescent="0.2">
      <c r="A227" s="498" t="s">
        <v>277</v>
      </c>
      <c r="B227" s="498"/>
      <c r="C227" s="498"/>
      <c r="D227" s="498"/>
      <c r="E227" s="134">
        <f t="shared" ref="E227:J227" si="42">SUM(E218,E226)</f>
        <v>1883262.24</v>
      </c>
      <c r="F227" s="134">
        <f t="shared" si="42"/>
        <v>1952200</v>
      </c>
      <c r="G227" s="134">
        <f t="shared" si="42"/>
        <v>1982000</v>
      </c>
      <c r="H227" s="134">
        <f t="shared" si="42"/>
        <v>1849500</v>
      </c>
      <c r="I227" s="134">
        <f t="shared" si="42"/>
        <v>1943100</v>
      </c>
      <c r="J227" s="134">
        <f t="shared" si="42"/>
        <v>1948100</v>
      </c>
    </row>
    <row r="228" spans="1:10" ht="19.5" customHeight="1" x14ac:dyDescent="0.2">
      <c r="A228" s="483"/>
      <c r="B228" s="483"/>
      <c r="C228" s="483"/>
      <c r="D228" s="483"/>
      <c r="E228" s="483"/>
      <c r="F228" s="483"/>
      <c r="G228" s="483"/>
      <c r="H228" s="483"/>
      <c r="I228" s="483"/>
      <c r="J228" s="137"/>
    </row>
    <row r="229" spans="1:10" x14ac:dyDescent="0.2">
      <c r="A229" s="500" t="s">
        <v>14</v>
      </c>
      <c r="B229" s="500"/>
      <c r="C229" s="500"/>
      <c r="D229" s="500"/>
      <c r="E229" s="500"/>
      <c r="F229" s="500"/>
      <c r="G229" s="500"/>
      <c r="H229" s="500"/>
      <c r="I229" s="500"/>
      <c r="J229" s="500"/>
    </row>
    <row r="230" spans="1:10" ht="18" customHeight="1" x14ac:dyDescent="0.2">
      <c r="A230" s="484" t="s">
        <v>224</v>
      </c>
      <c r="B230" s="484"/>
      <c r="C230" s="484"/>
      <c r="D230" s="484"/>
      <c r="E230" s="482" t="str">
        <f t="shared" ref="E230:J230" si="43">E32</f>
        <v>Actuals           2013-2014</v>
      </c>
      <c r="F230" s="482" t="str">
        <f t="shared" si="43"/>
        <v>Approved Estimates          2014-2015</v>
      </c>
      <c r="G230" s="482" t="str">
        <f t="shared" si="43"/>
        <v>Revised Estimates                 2014-2015</v>
      </c>
      <c r="H230" s="482" t="str">
        <f t="shared" si="43"/>
        <v>Budget Estimates      2015-2016</v>
      </c>
      <c r="I230" s="482" t="str">
        <f t="shared" si="43"/>
        <v>Forward Estimates     2016-2017</v>
      </c>
      <c r="J230" s="482" t="str">
        <f t="shared" si="43"/>
        <v>Forward Estimates     2017-2018</v>
      </c>
    </row>
    <row r="231" spans="1:10" ht="15" customHeight="1" x14ac:dyDescent="0.2">
      <c r="A231" s="119" t="s">
        <v>225</v>
      </c>
      <c r="B231" s="119" t="s">
        <v>226</v>
      </c>
      <c r="C231" s="484" t="s">
        <v>227</v>
      </c>
      <c r="D231" s="484"/>
      <c r="E231" s="475"/>
      <c r="F231" s="475"/>
      <c r="G231" s="475"/>
      <c r="H231" s="475"/>
      <c r="I231" s="475"/>
      <c r="J231" s="475"/>
    </row>
    <row r="232" spans="1:10" x14ac:dyDescent="0.2">
      <c r="A232" s="135"/>
      <c r="B232" s="135"/>
      <c r="C232" s="497"/>
      <c r="D232" s="497"/>
      <c r="E232" s="133"/>
      <c r="F232" s="155"/>
      <c r="G232" s="133"/>
      <c r="H232" s="123"/>
      <c r="I232" s="133"/>
      <c r="J232" s="122"/>
    </row>
    <row r="233" spans="1:10" ht="15" customHeight="1" x14ac:dyDescent="0.2">
      <c r="A233" s="135"/>
      <c r="B233" s="135"/>
      <c r="C233" s="497"/>
      <c r="D233" s="497"/>
      <c r="E233" s="133"/>
      <c r="F233" s="155"/>
      <c r="G233" s="133"/>
      <c r="H233" s="123"/>
      <c r="I233" s="133"/>
      <c r="J233" s="122"/>
    </row>
    <row r="234" spans="1:10" x14ac:dyDescent="0.2">
      <c r="A234" s="487" t="s">
        <v>14</v>
      </c>
      <c r="B234" s="487"/>
      <c r="C234" s="487"/>
      <c r="D234" s="487"/>
      <c r="E234" s="124">
        <v>0</v>
      </c>
      <c r="F234" s="124">
        <v>0</v>
      </c>
      <c r="G234" s="124">
        <v>0</v>
      </c>
      <c r="H234" s="124">
        <v>0</v>
      </c>
      <c r="I234" s="124">
        <v>0</v>
      </c>
      <c r="J234" s="124">
        <v>0</v>
      </c>
    </row>
    <row r="235" spans="1:10" ht="15" customHeight="1" x14ac:dyDescent="0.2">
      <c r="A235" s="537"/>
      <c r="B235" s="537"/>
      <c r="C235" s="537"/>
      <c r="D235" s="537"/>
      <c r="E235" s="537"/>
      <c r="F235" s="537"/>
      <c r="G235" s="537"/>
      <c r="H235" s="537"/>
      <c r="I235" s="537"/>
      <c r="J235" s="537"/>
    </row>
    <row r="236" spans="1:10" ht="15" customHeight="1" x14ac:dyDescent="0.2">
      <c r="A236" s="499" t="s">
        <v>266</v>
      </c>
      <c r="B236" s="499"/>
      <c r="C236" s="499"/>
      <c r="D236" s="499"/>
      <c r="E236" s="499"/>
      <c r="F236" s="508"/>
      <c r="G236" s="508"/>
      <c r="H236" s="508"/>
      <c r="I236" s="508"/>
      <c r="J236" s="508"/>
    </row>
    <row r="237" spans="1:10" ht="15" customHeight="1" x14ac:dyDescent="0.2">
      <c r="A237" s="484" t="s">
        <v>278</v>
      </c>
      <c r="B237" s="484"/>
      <c r="C237" s="484"/>
      <c r="D237" s="120" t="s">
        <v>279</v>
      </c>
      <c r="E237" s="194" t="s">
        <v>280</v>
      </c>
      <c r="F237" s="195"/>
      <c r="G237" s="152"/>
      <c r="H237" s="152"/>
      <c r="I237" s="152"/>
      <c r="J237" s="153"/>
    </row>
    <row r="238" spans="1:10" ht="15" customHeight="1" x14ac:dyDescent="0.2">
      <c r="A238" s="485" t="s">
        <v>2363</v>
      </c>
      <c r="B238" s="485"/>
      <c r="C238" s="485"/>
      <c r="D238" s="121" t="s">
        <v>1508</v>
      </c>
      <c r="E238" s="196">
        <v>1</v>
      </c>
      <c r="F238" s="197"/>
      <c r="G238" s="140"/>
      <c r="H238" s="140"/>
      <c r="I238" s="140"/>
      <c r="J238" s="143"/>
    </row>
    <row r="239" spans="1:10" ht="15" customHeight="1" x14ac:dyDescent="0.2">
      <c r="A239" s="485" t="s">
        <v>2385</v>
      </c>
      <c r="B239" s="485"/>
      <c r="C239" s="485"/>
      <c r="D239" s="121" t="s">
        <v>1507</v>
      </c>
      <c r="E239" s="196">
        <v>1</v>
      </c>
      <c r="F239" s="197"/>
      <c r="G239" s="140"/>
      <c r="H239" s="140"/>
      <c r="I239" s="140"/>
      <c r="J239" s="143"/>
    </row>
    <row r="240" spans="1:10" ht="15" customHeight="1" x14ac:dyDescent="0.2">
      <c r="A240" s="485" t="s">
        <v>2386</v>
      </c>
      <c r="B240" s="485"/>
      <c r="C240" s="485"/>
      <c r="D240" s="121" t="s">
        <v>2356</v>
      </c>
      <c r="E240" s="196">
        <v>1</v>
      </c>
      <c r="F240" s="197"/>
      <c r="G240" s="140"/>
      <c r="H240" s="140"/>
      <c r="I240" s="140"/>
      <c r="J240" s="143"/>
    </row>
    <row r="241" spans="1:10" ht="15" customHeight="1" x14ac:dyDescent="0.2">
      <c r="A241" s="485" t="s">
        <v>2387</v>
      </c>
      <c r="B241" s="485"/>
      <c r="C241" s="485"/>
      <c r="D241" s="121" t="s">
        <v>2356</v>
      </c>
      <c r="E241" s="196">
        <v>1</v>
      </c>
      <c r="F241" s="197"/>
      <c r="G241" s="140"/>
      <c r="H241" s="140"/>
      <c r="I241" s="140"/>
      <c r="J241" s="143"/>
    </row>
    <row r="242" spans="1:10" ht="15" customHeight="1" x14ac:dyDescent="0.2">
      <c r="A242" s="485" t="s">
        <v>2388</v>
      </c>
      <c r="B242" s="485"/>
      <c r="C242" s="485"/>
      <c r="D242" s="121" t="s">
        <v>2356</v>
      </c>
      <c r="E242" s="196">
        <v>1</v>
      </c>
      <c r="F242" s="197"/>
      <c r="G242" s="140"/>
      <c r="H242" s="140"/>
      <c r="I242" s="140"/>
      <c r="J242" s="143"/>
    </row>
    <row r="243" spans="1:10" ht="15" customHeight="1" x14ac:dyDescent="0.2">
      <c r="A243" s="485" t="s">
        <v>2389</v>
      </c>
      <c r="B243" s="485"/>
      <c r="C243" s="485"/>
      <c r="D243" s="121" t="s">
        <v>2356</v>
      </c>
      <c r="E243" s="196">
        <v>1</v>
      </c>
      <c r="F243" s="197"/>
      <c r="G243" s="140"/>
      <c r="H243" s="140"/>
      <c r="I243" s="140"/>
      <c r="J243" s="143"/>
    </row>
    <row r="244" spans="1:10" ht="15" customHeight="1" x14ac:dyDescent="0.2">
      <c r="A244" s="485" t="s">
        <v>2390</v>
      </c>
      <c r="B244" s="485"/>
      <c r="C244" s="485"/>
      <c r="D244" s="121" t="s">
        <v>2304</v>
      </c>
      <c r="E244" s="196">
        <v>1</v>
      </c>
      <c r="F244" s="197"/>
      <c r="G244" s="140"/>
      <c r="H244" s="140"/>
      <c r="I244" s="140"/>
      <c r="J244" s="143"/>
    </row>
    <row r="245" spans="1:10" ht="15" customHeight="1" x14ac:dyDescent="0.2">
      <c r="A245" s="485" t="s">
        <v>2391</v>
      </c>
      <c r="B245" s="485"/>
      <c r="C245" s="485"/>
      <c r="D245" s="121" t="s">
        <v>2304</v>
      </c>
      <c r="E245" s="196">
        <v>2</v>
      </c>
      <c r="F245" s="197"/>
      <c r="G245" s="140"/>
      <c r="H245" s="140"/>
      <c r="I245" s="140"/>
      <c r="J245" s="143"/>
    </row>
    <row r="246" spans="1:10" x14ac:dyDescent="0.2">
      <c r="A246" s="485" t="s">
        <v>1156</v>
      </c>
      <c r="B246" s="485"/>
      <c r="C246" s="485"/>
      <c r="D246" s="121" t="s">
        <v>1157</v>
      </c>
      <c r="E246" s="196">
        <v>1</v>
      </c>
      <c r="F246" s="197"/>
      <c r="G246" s="140"/>
      <c r="H246" s="140"/>
      <c r="I246" s="140"/>
      <c r="J246" s="143"/>
    </row>
    <row r="247" spans="1:10" ht="15" customHeight="1" x14ac:dyDescent="0.2">
      <c r="A247" s="485" t="s">
        <v>2392</v>
      </c>
      <c r="B247" s="485"/>
      <c r="C247" s="485"/>
      <c r="D247" s="121" t="s">
        <v>1157</v>
      </c>
      <c r="E247" s="196">
        <v>1</v>
      </c>
      <c r="F247" s="197"/>
      <c r="G247" s="140"/>
      <c r="H247" s="140"/>
      <c r="I247" s="140"/>
      <c r="J247" s="143"/>
    </row>
    <row r="248" spans="1:10" x14ac:dyDescent="0.2">
      <c r="A248" s="485" t="s">
        <v>2393</v>
      </c>
      <c r="B248" s="485"/>
      <c r="C248" s="485"/>
      <c r="D248" s="121" t="s">
        <v>2394</v>
      </c>
      <c r="E248" s="196">
        <v>3</v>
      </c>
      <c r="F248" s="197"/>
      <c r="G248" s="140"/>
      <c r="H248" s="140"/>
      <c r="I248" s="140"/>
      <c r="J248" s="143"/>
    </row>
    <row r="249" spans="1:10" x14ac:dyDescent="0.2">
      <c r="A249" s="498" t="s">
        <v>281</v>
      </c>
      <c r="B249" s="498"/>
      <c r="C249" s="498"/>
      <c r="D249" s="498"/>
      <c r="E249" s="198">
        <f>SUM(E238:E248)</f>
        <v>14</v>
      </c>
      <c r="F249" s="199"/>
      <c r="G249" s="146"/>
      <c r="H249" s="146"/>
      <c r="I249" s="146"/>
      <c r="J249" s="147"/>
    </row>
    <row r="250" spans="1:10" x14ac:dyDescent="0.2">
      <c r="A250" s="483"/>
      <c r="B250" s="483"/>
      <c r="C250" s="483"/>
      <c r="D250" s="483"/>
      <c r="E250" s="483"/>
      <c r="F250" s="501"/>
      <c r="G250" s="501"/>
      <c r="H250" s="501"/>
      <c r="I250" s="501"/>
      <c r="J250" s="501"/>
    </row>
    <row r="251" spans="1:10" x14ac:dyDescent="0.2">
      <c r="A251" s="502" t="s">
        <v>282</v>
      </c>
      <c r="B251" s="502"/>
      <c r="C251" s="502"/>
      <c r="D251" s="502"/>
      <c r="E251" s="502"/>
      <c r="F251" s="502"/>
      <c r="G251" s="502"/>
      <c r="H251" s="502"/>
      <c r="I251" s="502"/>
      <c r="J251" s="502"/>
    </row>
    <row r="252" spans="1:10" x14ac:dyDescent="0.2">
      <c r="A252" s="503" t="s">
        <v>283</v>
      </c>
      <c r="B252" s="503"/>
      <c r="C252" s="503"/>
      <c r="D252" s="503"/>
      <c r="E252" s="503"/>
      <c r="F252" s="503"/>
      <c r="G252" s="503"/>
      <c r="H252" s="503"/>
      <c r="I252" s="503"/>
      <c r="J252" s="503"/>
    </row>
    <row r="253" spans="1:10" x14ac:dyDescent="0.2">
      <c r="A253" s="483" t="s">
        <v>779</v>
      </c>
      <c r="B253" s="483"/>
      <c r="C253" s="483"/>
      <c r="D253" s="483"/>
      <c r="E253" s="483"/>
      <c r="F253" s="483"/>
      <c r="G253" s="483"/>
      <c r="H253" s="483"/>
      <c r="I253" s="483"/>
      <c r="J253" s="483"/>
    </row>
    <row r="254" spans="1:10" x14ac:dyDescent="0.2">
      <c r="A254" s="483"/>
      <c r="B254" s="483"/>
      <c r="C254" s="483"/>
      <c r="D254" s="483"/>
      <c r="E254" s="483"/>
      <c r="F254" s="483"/>
      <c r="G254" s="483"/>
      <c r="H254" s="483"/>
      <c r="I254" s="483"/>
      <c r="J254" s="483"/>
    </row>
    <row r="255" spans="1:10" x14ac:dyDescent="0.2">
      <c r="A255" s="506" t="s">
        <v>359</v>
      </c>
      <c r="B255" s="506"/>
      <c r="C255" s="506"/>
      <c r="D255" s="506"/>
      <c r="E255" s="506"/>
      <c r="F255" s="506"/>
      <c r="G255" s="506"/>
      <c r="H255" s="506"/>
      <c r="I255" s="506"/>
      <c r="J255" s="506"/>
    </row>
    <row r="256" spans="1:10" x14ac:dyDescent="0.2">
      <c r="A256" s="483"/>
      <c r="B256" s="483"/>
      <c r="C256" s="483"/>
      <c r="D256" s="483"/>
      <c r="E256" s="483"/>
      <c r="F256" s="483"/>
      <c r="G256" s="483"/>
      <c r="H256" s="483"/>
      <c r="I256" s="483"/>
      <c r="J256" s="483"/>
    </row>
    <row r="257" spans="1:10" x14ac:dyDescent="0.2">
      <c r="A257" s="483"/>
      <c r="B257" s="483"/>
      <c r="C257" s="483"/>
      <c r="D257" s="483"/>
      <c r="E257" s="483"/>
      <c r="F257" s="483"/>
      <c r="G257" s="483"/>
      <c r="H257" s="483"/>
      <c r="I257" s="483"/>
      <c r="J257" s="483"/>
    </row>
    <row r="258" spans="1:10" x14ac:dyDescent="0.2">
      <c r="A258" s="483"/>
      <c r="B258" s="483"/>
      <c r="C258" s="483"/>
      <c r="D258" s="483"/>
      <c r="E258" s="483"/>
      <c r="F258" s="483"/>
      <c r="G258" s="483"/>
      <c r="H258" s="483"/>
      <c r="I258" s="483"/>
      <c r="J258" s="483"/>
    </row>
    <row r="259" spans="1:10" ht="22.5" x14ac:dyDescent="0.2">
      <c r="A259" s="502" t="s">
        <v>289</v>
      </c>
      <c r="B259" s="502"/>
      <c r="C259" s="502"/>
      <c r="D259" s="502"/>
      <c r="E259" s="502"/>
      <c r="F259" s="148" t="str">
        <f>F132</f>
        <v xml:space="preserve"> Actual 2013/14</v>
      </c>
      <c r="G259" s="148" t="str">
        <f>G132</f>
        <v xml:space="preserve"> Estimate 2014/15</v>
      </c>
      <c r="H259" s="148" t="str">
        <f>H132</f>
        <v xml:space="preserve"> Target 2015/16</v>
      </c>
      <c r="I259" s="148" t="str">
        <f>I132</f>
        <v xml:space="preserve"> Target 2016/17</v>
      </c>
      <c r="J259" s="148" t="str">
        <f>J132</f>
        <v xml:space="preserve"> Target 2017/18</v>
      </c>
    </row>
    <row r="260" spans="1:10" x14ac:dyDescent="0.2">
      <c r="A260" s="502" t="s">
        <v>295</v>
      </c>
      <c r="B260" s="502"/>
      <c r="C260" s="502"/>
      <c r="D260" s="502"/>
      <c r="E260" s="502"/>
      <c r="F260" s="502"/>
      <c r="G260" s="502"/>
      <c r="H260" s="502"/>
      <c r="I260" s="502"/>
      <c r="J260" s="502"/>
    </row>
    <row r="261" spans="1:10" x14ac:dyDescent="0.2">
      <c r="A261" s="544" t="s">
        <v>780</v>
      </c>
      <c r="B261" s="544"/>
      <c r="C261" s="544"/>
      <c r="D261" s="544"/>
      <c r="E261" s="544"/>
      <c r="F261" s="200"/>
      <c r="G261" s="137"/>
      <c r="H261" s="137"/>
      <c r="I261" s="137"/>
      <c r="J261" s="137"/>
    </row>
    <row r="262" spans="1:10" x14ac:dyDescent="0.2">
      <c r="A262" s="544" t="s">
        <v>781</v>
      </c>
      <c r="B262" s="544"/>
      <c r="C262" s="544"/>
      <c r="D262" s="544"/>
      <c r="E262" s="544"/>
      <c r="F262" s="200"/>
      <c r="G262" s="137"/>
      <c r="H262" s="137"/>
      <c r="I262" s="137"/>
      <c r="J262" s="137"/>
    </row>
    <row r="263" spans="1:10" x14ac:dyDescent="0.2">
      <c r="A263" s="544" t="s">
        <v>782</v>
      </c>
      <c r="B263" s="544"/>
      <c r="C263" s="544"/>
      <c r="D263" s="544"/>
      <c r="E263" s="544"/>
      <c r="F263" s="200"/>
      <c r="G263" s="137"/>
      <c r="H263" s="137"/>
      <c r="I263" s="137"/>
      <c r="J263" s="137"/>
    </row>
    <row r="264" spans="1:10" x14ac:dyDescent="0.2">
      <c r="A264" s="507" t="s">
        <v>497</v>
      </c>
      <c r="B264" s="507"/>
      <c r="C264" s="507"/>
      <c r="D264" s="507"/>
      <c r="E264" s="507"/>
      <c r="F264" s="200"/>
      <c r="G264" s="137"/>
      <c r="H264" s="137"/>
      <c r="I264" s="137"/>
      <c r="J264" s="137"/>
    </row>
    <row r="265" spans="1:10" ht="23.25" customHeight="1" x14ac:dyDescent="0.2">
      <c r="A265" s="502" t="s">
        <v>300</v>
      </c>
      <c r="B265" s="502"/>
      <c r="C265" s="502"/>
      <c r="D265" s="502"/>
      <c r="E265" s="502"/>
      <c r="F265" s="502"/>
      <c r="G265" s="502"/>
      <c r="H265" s="502"/>
      <c r="I265" s="502"/>
      <c r="J265" s="502"/>
    </row>
    <row r="266" spans="1:10" x14ac:dyDescent="0.2">
      <c r="A266" s="546" t="s">
        <v>783</v>
      </c>
      <c r="B266" s="546"/>
      <c r="C266" s="546"/>
      <c r="D266" s="546"/>
      <c r="E266" s="546"/>
      <c r="F266" s="200"/>
      <c r="G266" s="137"/>
      <c r="H266" s="137"/>
      <c r="I266" s="137"/>
      <c r="J266" s="137"/>
    </row>
    <row r="267" spans="1:10" x14ac:dyDescent="0.2">
      <c r="A267" s="544" t="s">
        <v>784</v>
      </c>
      <c r="B267" s="544"/>
      <c r="C267" s="544"/>
      <c r="D267" s="544"/>
      <c r="E267" s="544"/>
      <c r="F267" s="200"/>
      <c r="G267" s="137"/>
      <c r="H267" s="137"/>
      <c r="I267" s="137"/>
      <c r="J267" s="137"/>
    </row>
    <row r="268" spans="1:10" x14ac:dyDescent="0.2">
      <c r="A268" s="544" t="s">
        <v>785</v>
      </c>
      <c r="B268" s="544"/>
      <c r="C268" s="544"/>
      <c r="D268" s="544"/>
      <c r="E268" s="544"/>
      <c r="F268" s="200"/>
      <c r="G268" s="137"/>
      <c r="H268" s="137"/>
      <c r="I268" s="137"/>
      <c r="J268" s="137"/>
    </row>
    <row r="269" spans="1:10" x14ac:dyDescent="0.2">
      <c r="A269" s="483"/>
      <c r="B269" s="483"/>
      <c r="C269" s="483"/>
      <c r="D269" s="483"/>
      <c r="E269" s="483"/>
      <c r="F269" s="483"/>
      <c r="G269" s="483"/>
      <c r="H269" s="483"/>
      <c r="I269" s="483"/>
      <c r="J269" s="483"/>
    </row>
    <row r="270" spans="1:10" x14ac:dyDescent="0.2">
      <c r="A270" s="492" t="s">
        <v>786</v>
      </c>
      <c r="B270" s="492"/>
      <c r="C270" s="492"/>
      <c r="D270" s="492"/>
      <c r="E270" s="492"/>
      <c r="F270" s="492"/>
      <c r="G270" s="492"/>
      <c r="H270" s="492"/>
      <c r="I270" s="492"/>
      <c r="J270" s="492"/>
    </row>
    <row r="271" spans="1:10" x14ac:dyDescent="0.2">
      <c r="A271" s="493" t="s">
        <v>269</v>
      </c>
      <c r="B271" s="493"/>
      <c r="C271" s="493"/>
      <c r="D271" s="475"/>
      <c r="E271" s="475"/>
      <c r="F271" s="475"/>
      <c r="G271" s="475"/>
      <c r="H271" s="475"/>
      <c r="I271" s="475"/>
      <c r="J271" s="475"/>
    </row>
    <row r="272" spans="1:10" x14ac:dyDescent="0.2">
      <c r="A272" s="483" t="s">
        <v>787</v>
      </c>
      <c r="B272" s="483"/>
      <c r="C272" s="483"/>
      <c r="D272" s="483"/>
      <c r="E272" s="483"/>
      <c r="F272" s="483"/>
      <c r="G272" s="483"/>
      <c r="H272" s="483"/>
      <c r="I272" s="483"/>
      <c r="J272" s="483"/>
    </row>
    <row r="273" spans="1:10" x14ac:dyDescent="0.2">
      <c r="A273" s="482" t="s">
        <v>271</v>
      </c>
      <c r="B273" s="482"/>
      <c r="C273" s="482"/>
      <c r="D273" s="482"/>
      <c r="E273" s="482"/>
      <c r="F273" s="482"/>
      <c r="G273" s="482"/>
      <c r="H273" s="482"/>
      <c r="I273" s="482"/>
      <c r="J273" s="482"/>
    </row>
    <row r="274" spans="1:10" ht="33.75" x14ac:dyDescent="0.2">
      <c r="A274" s="131" t="s">
        <v>225</v>
      </c>
      <c r="B274" s="493" t="s">
        <v>224</v>
      </c>
      <c r="C274" s="493"/>
      <c r="D274" s="493"/>
      <c r="E274" s="120" t="str">
        <f t="shared" ref="E274:J274" si="44">E32</f>
        <v>Actuals           2013-2014</v>
      </c>
      <c r="F274" s="120" t="str">
        <f t="shared" si="44"/>
        <v>Approved Estimates          2014-2015</v>
      </c>
      <c r="G274" s="120" t="str">
        <f t="shared" si="44"/>
        <v>Revised Estimates                 2014-2015</v>
      </c>
      <c r="H274" s="120" t="str">
        <f t="shared" si="44"/>
        <v>Budget Estimates      2015-2016</v>
      </c>
      <c r="I274" s="120" t="str">
        <f t="shared" si="44"/>
        <v>Forward Estimates     2016-2017</v>
      </c>
      <c r="J274" s="120" t="str">
        <f t="shared" si="44"/>
        <v>Forward Estimates     2017-2018</v>
      </c>
    </row>
    <row r="275" spans="1:10" x14ac:dyDescent="0.2">
      <c r="A275" s="121">
        <v>130</v>
      </c>
      <c r="B275" s="485" t="s">
        <v>788</v>
      </c>
      <c r="C275" s="485"/>
      <c r="D275" s="485"/>
      <c r="E275" s="122">
        <v>168692.26</v>
      </c>
      <c r="F275" s="192">
        <v>150000</v>
      </c>
      <c r="G275" s="192">
        <v>195000</v>
      </c>
      <c r="H275" s="123">
        <v>150000</v>
      </c>
      <c r="I275" s="133">
        <v>150000</v>
      </c>
      <c r="J275" s="133">
        <v>150000</v>
      </c>
    </row>
    <row r="276" spans="1:10" x14ac:dyDescent="0.2">
      <c r="A276" s="121">
        <v>160</v>
      </c>
      <c r="B276" s="485" t="s">
        <v>422</v>
      </c>
      <c r="C276" s="485"/>
      <c r="D276" s="485"/>
      <c r="E276" s="122">
        <v>0</v>
      </c>
      <c r="F276" s="192">
        <v>0</v>
      </c>
      <c r="G276" s="192">
        <v>0</v>
      </c>
      <c r="H276" s="123">
        <v>0</v>
      </c>
      <c r="I276" s="133">
        <v>0</v>
      </c>
      <c r="J276" s="133">
        <v>0</v>
      </c>
    </row>
    <row r="277" spans="1:10" x14ac:dyDescent="0.2">
      <c r="A277" s="487" t="s">
        <v>743</v>
      </c>
      <c r="B277" s="487"/>
      <c r="C277" s="487"/>
      <c r="D277" s="487"/>
      <c r="E277" s="124">
        <f t="shared" ref="E277:J277" si="45">SUM(E275:E276)</f>
        <v>168692.26</v>
      </c>
      <c r="F277" s="124">
        <f t="shared" si="45"/>
        <v>150000</v>
      </c>
      <c r="G277" s="124">
        <f t="shared" si="45"/>
        <v>195000</v>
      </c>
      <c r="H277" s="124">
        <f t="shared" si="45"/>
        <v>150000</v>
      </c>
      <c r="I277" s="124">
        <f t="shared" si="45"/>
        <v>150000</v>
      </c>
      <c r="J277" s="124">
        <f t="shared" si="45"/>
        <v>150000</v>
      </c>
    </row>
    <row r="278" spans="1:10" x14ac:dyDescent="0.2">
      <c r="A278" s="483"/>
      <c r="B278" s="483"/>
      <c r="C278" s="483"/>
      <c r="D278" s="483"/>
      <c r="E278" s="483"/>
      <c r="F278" s="483"/>
      <c r="G278" s="483"/>
      <c r="H278" s="483"/>
      <c r="I278" s="483"/>
      <c r="J278" s="483"/>
    </row>
    <row r="279" spans="1:10" x14ac:dyDescent="0.2">
      <c r="A279" s="482" t="s">
        <v>262</v>
      </c>
      <c r="B279" s="482"/>
      <c r="C279" s="482"/>
      <c r="D279" s="482"/>
      <c r="E279" s="482"/>
      <c r="F279" s="482"/>
      <c r="G279" s="482"/>
      <c r="H279" s="482"/>
      <c r="I279" s="482"/>
      <c r="J279" s="482"/>
    </row>
    <row r="280" spans="1:10" ht="33.75" x14ac:dyDescent="0.2">
      <c r="A280" s="131" t="s">
        <v>225</v>
      </c>
      <c r="B280" s="493" t="s">
        <v>224</v>
      </c>
      <c r="C280" s="493"/>
      <c r="D280" s="493"/>
      <c r="E280" s="120" t="str">
        <f t="shared" ref="E280:J280" si="46">E32</f>
        <v>Actuals           2013-2014</v>
      </c>
      <c r="F280" s="120" t="str">
        <f t="shared" si="46"/>
        <v>Approved Estimates          2014-2015</v>
      </c>
      <c r="G280" s="120" t="str">
        <f t="shared" si="46"/>
        <v>Revised Estimates                 2014-2015</v>
      </c>
      <c r="H280" s="120" t="str">
        <f t="shared" si="46"/>
        <v>Budget Estimates      2015-2016</v>
      </c>
      <c r="I280" s="120" t="str">
        <f t="shared" si="46"/>
        <v>Forward Estimates     2016-2017</v>
      </c>
      <c r="J280" s="120" t="str">
        <f t="shared" si="46"/>
        <v>Forward Estimates     2017-2018</v>
      </c>
    </row>
    <row r="281" spans="1:10" x14ac:dyDescent="0.2">
      <c r="A281" s="493" t="s">
        <v>6</v>
      </c>
      <c r="B281" s="493"/>
      <c r="C281" s="493"/>
      <c r="D281" s="493"/>
      <c r="E281" s="493"/>
      <c r="F281" s="493"/>
      <c r="G281" s="493"/>
      <c r="H281" s="493"/>
      <c r="I281" s="493"/>
      <c r="J281" s="137"/>
    </row>
    <row r="282" spans="1:10" x14ac:dyDescent="0.2">
      <c r="A282" s="121">
        <v>210</v>
      </c>
      <c r="B282" s="485" t="s">
        <v>6</v>
      </c>
      <c r="C282" s="485"/>
      <c r="D282" s="485"/>
      <c r="E282" s="122">
        <v>638732.42000000004</v>
      </c>
      <c r="F282" s="192">
        <v>624200</v>
      </c>
      <c r="G282" s="192">
        <v>624200</v>
      </c>
      <c r="H282" s="123">
        <v>666600</v>
      </c>
      <c r="I282" s="133">
        <v>674400</v>
      </c>
      <c r="J282" s="133">
        <v>680000</v>
      </c>
    </row>
    <row r="283" spans="1:10" x14ac:dyDescent="0.2">
      <c r="A283" s="121">
        <v>212</v>
      </c>
      <c r="B283" s="485" t="s">
        <v>8</v>
      </c>
      <c r="C283" s="485"/>
      <c r="D283" s="485"/>
      <c r="E283" s="122">
        <v>10425.6</v>
      </c>
      <c r="F283" s="192">
        <v>10500</v>
      </c>
      <c r="G283" s="192">
        <v>10500</v>
      </c>
      <c r="H283" s="123">
        <v>10500</v>
      </c>
      <c r="I283" s="133">
        <v>10500</v>
      </c>
      <c r="J283" s="133">
        <v>10500</v>
      </c>
    </row>
    <row r="284" spans="1:10" x14ac:dyDescent="0.2">
      <c r="A284" s="121">
        <v>216</v>
      </c>
      <c r="B284" s="485" t="s">
        <v>9</v>
      </c>
      <c r="C284" s="485"/>
      <c r="D284" s="485"/>
      <c r="E284" s="122">
        <v>43733.66</v>
      </c>
      <c r="F284" s="192">
        <v>44700</v>
      </c>
      <c r="G284" s="192">
        <v>44700</v>
      </c>
      <c r="H284" s="123">
        <v>44700</v>
      </c>
      <c r="I284" s="133">
        <v>44700</v>
      </c>
      <c r="J284" s="133">
        <v>44700</v>
      </c>
    </row>
    <row r="285" spans="1:10" x14ac:dyDescent="0.2">
      <c r="A285" s="121">
        <v>218</v>
      </c>
      <c r="B285" s="485" t="s">
        <v>272</v>
      </c>
      <c r="C285" s="485"/>
      <c r="D285" s="485"/>
      <c r="E285" s="122">
        <v>0</v>
      </c>
      <c r="F285" s="192">
        <v>0</v>
      </c>
      <c r="G285" s="192">
        <v>9200</v>
      </c>
      <c r="H285" s="123">
        <v>9200</v>
      </c>
      <c r="I285" s="133">
        <v>9200</v>
      </c>
      <c r="J285" s="133">
        <v>9200</v>
      </c>
    </row>
    <row r="286" spans="1:10" x14ac:dyDescent="0.2">
      <c r="A286" s="497" t="s">
        <v>273</v>
      </c>
      <c r="B286" s="497"/>
      <c r="C286" s="497"/>
      <c r="D286" s="497"/>
      <c r="E286" s="132">
        <f>SUM(E282:E285)</f>
        <v>692891.68</v>
      </c>
      <c r="F286" s="132">
        <f t="shared" ref="F286:J286" si="47">SUM(F282:F285)</f>
        <v>679400</v>
      </c>
      <c r="G286" s="132">
        <f t="shared" si="47"/>
        <v>688600</v>
      </c>
      <c r="H286" s="132">
        <f t="shared" si="47"/>
        <v>731000</v>
      </c>
      <c r="I286" s="132">
        <f t="shared" si="47"/>
        <v>738800</v>
      </c>
      <c r="J286" s="132">
        <f t="shared" si="47"/>
        <v>744400</v>
      </c>
    </row>
    <row r="287" spans="1:10" x14ac:dyDescent="0.2">
      <c r="A287" s="497" t="s">
        <v>274</v>
      </c>
      <c r="B287" s="497"/>
      <c r="C287" s="497"/>
      <c r="D287" s="497"/>
      <c r="E287" s="497"/>
      <c r="F287" s="497"/>
      <c r="G287" s="497"/>
      <c r="H287" s="497"/>
      <c r="I287" s="497"/>
      <c r="J287" s="137"/>
    </row>
    <row r="288" spans="1:10" x14ac:dyDescent="0.2">
      <c r="A288" s="121">
        <v>220</v>
      </c>
      <c r="B288" s="485" t="s">
        <v>185</v>
      </c>
      <c r="C288" s="485"/>
      <c r="D288" s="485"/>
      <c r="E288" s="122">
        <v>396.39999999999964</v>
      </c>
      <c r="F288" s="192">
        <v>3000</v>
      </c>
      <c r="G288" s="192">
        <v>3000</v>
      </c>
      <c r="H288" s="123">
        <v>0</v>
      </c>
      <c r="I288" s="133">
        <v>0</v>
      </c>
      <c r="J288" s="133">
        <v>0</v>
      </c>
    </row>
    <row r="289" spans="1:10" x14ac:dyDescent="0.2">
      <c r="A289" s="121">
        <v>224</v>
      </c>
      <c r="B289" s="485" t="s">
        <v>187</v>
      </c>
      <c r="C289" s="485"/>
      <c r="D289" s="485"/>
      <c r="E289" s="122">
        <v>72395.759999999995</v>
      </c>
      <c r="F289" s="192">
        <v>90000</v>
      </c>
      <c r="G289" s="192">
        <v>90000</v>
      </c>
      <c r="H289" s="123">
        <v>90000</v>
      </c>
      <c r="I289" s="133">
        <v>90000</v>
      </c>
      <c r="J289" s="133">
        <v>90000</v>
      </c>
    </row>
    <row r="290" spans="1:10" x14ac:dyDescent="0.2">
      <c r="A290" s="121">
        <v>226</v>
      </c>
      <c r="B290" s="485" t="s">
        <v>188</v>
      </c>
      <c r="C290" s="485"/>
      <c r="D290" s="485"/>
      <c r="E290" s="122">
        <v>23779.85</v>
      </c>
      <c r="F290" s="192">
        <v>37000</v>
      </c>
      <c r="G290" s="192">
        <v>37000</v>
      </c>
      <c r="H290" s="123">
        <v>17000</v>
      </c>
      <c r="I290" s="133">
        <v>17000</v>
      </c>
      <c r="J290" s="133">
        <v>17000</v>
      </c>
    </row>
    <row r="291" spans="1:10" x14ac:dyDescent="0.2">
      <c r="A291" s="121">
        <v>228</v>
      </c>
      <c r="B291" s="485" t="s">
        <v>189</v>
      </c>
      <c r="C291" s="485"/>
      <c r="D291" s="485"/>
      <c r="E291" s="122">
        <v>8209.65</v>
      </c>
      <c r="F291" s="192">
        <v>10000</v>
      </c>
      <c r="G291" s="192">
        <v>10000</v>
      </c>
      <c r="H291" s="123">
        <v>7000</v>
      </c>
      <c r="I291" s="133">
        <v>7000</v>
      </c>
      <c r="J291" s="133">
        <v>7000</v>
      </c>
    </row>
    <row r="292" spans="1:10" x14ac:dyDescent="0.2">
      <c r="A292" s="121">
        <v>229</v>
      </c>
      <c r="B292" s="485" t="s">
        <v>190</v>
      </c>
      <c r="C292" s="485"/>
      <c r="D292" s="485"/>
      <c r="E292" s="122">
        <v>33574.86</v>
      </c>
      <c r="F292" s="192">
        <v>34000</v>
      </c>
      <c r="G292" s="192">
        <v>34000</v>
      </c>
      <c r="H292" s="123">
        <v>54000</v>
      </c>
      <c r="I292" s="133">
        <v>54000</v>
      </c>
      <c r="J292" s="133">
        <v>54000</v>
      </c>
    </row>
    <row r="293" spans="1:10" x14ac:dyDescent="0.2">
      <c r="A293" s="121">
        <v>230</v>
      </c>
      <c r="B293" s="485" t="s">
        <v>191</v>
      </c>
      <c r="C293" s="485"/>
      <c r="D293" s="485"/>
      <c r="E293" s="122">
        <v>2475</v>
      </c>
      <c r="F293" s="192">
        <v>2500</v>
      </c>
      <c r="G293" s="192">
        <v>2500</v>
      </c>
      <c r="H293" s="123">
        <v>2500</v>
      </c>
      <c r="I293" s="133">
        <v>2500</v>
      </c>
      <c r="J293" s="133">
        <v>2500</v>
      </c>
    </row>
    <row r="294" spans="1:10" x14ac:dyDescent="0.2">
      <c r="A294" s="121">
        <v>232</v>
      </c>
      <c r="B294" s="485" t="s">
        <v>192</v>
      </c>
      <c r="C294" s="485"/>
      <c r="D294" s="485"/>
      <c r="E294" s="122">
        <v>29482.79</v>
      </c>
      <c r="F294" s="192">
        <v>30000</v>
      </c>
      <c r="G294" s="192">
        <v>30000</v>
      </c>
      <c r="H294" s="123">
        <f>20000+15000</f>
        <v>35000</v>
      </c>
      <c r="I294" s="133">
        <f t="shared" ref="I294:J294" si="48">20000+15000</f>
        <v>35000</v>
      </c>
      <c r="J294" s="133">
        <f t="shared" si="48"/>
        <v>35000</v>
      </c>
    </row>
    <row r="295" spans="1:10" x14ac:dyDescent="0.2">
      <c r="A295" s="121">
        <v>234</v>
      </c>
      <c r="B295" s="485" t="s">
        <v>193</v>
      </c>
      <c r="C295" s="485"/>
      <c r="D295" s="485"/>
      <c r="E295" s="122">
        <v>103200</v>
      </c>
      <c r="F295" s="192">
        <v>103200</v>
      </c>
      <c r="G295" s="192">
        <v>103200</v>
      </c>
      <c r="H295" s="123">
        <v>103200</v>
      </c>
      <c r="I295" s="133">
        <v>103200</v>
      </c>
      <c r="J295" s="133">
        <v>103200</v>
      </c>
    </row>
    <row r="296" spans="1:10" x14ac:dyDescent="0.2">
      <c r="A296" s="121">
        <v>236</v>
      </c>
      <c r="B296" s="485" t="s">
        <v>194</v>
      </c>
      <c r="C296" s="485"/>
      <c r="D296" s="485"/>
      <c r="E296" s="122">
        <v>0</v>
      </c>
      <c r="F296" s="192">
        <v>15000</v>
      </c>
      <c r="G296" s="192">
        <v>15000</v>
      </c>
      <c r="H296" s="123">
        <v>18600</v>
      </c>
      <c r="I296" s="133">
        <v>18600</v>
      </c>
      <c r="J296" s="133">
        <v>18600</v>
      </c>
    </row>
    <row r="297" spans="1:10" x14ac:dyDescent="0.2">
      <c r="A297" s="121">
        <v>244</v>
      </c>
      <c r="B297" s="485" t="s">
        <v>198</v>
      </c>
      <c r="C297" s="485"/>
      <c r="D297" s="485"/>
      <c r="E297" s="122">
        <v>0</v>
      </c>
      <c r="F297" s="192">
        <v>5000</v>
      </c>
      <c r="G297" s="192">
        <v>5000</v>
      </c>
      <c r="H297" s="123">
        <v>1400</v>
      </c>
      <c r="I297" s="133">
        <v>1400</v>
      </c>
      <c r="J297" s="133">
        <v>1400</v>
      </c>
    </row>
    <row r="298" spans="1:10" x14ac:dyDescent="0.2">
      <c r="A298" s="121">
        <v>246</v>
      </c>
      <c r="B298" s="485" t="s">
        <v>199</v>
      </c>
      <c r="C298" s="485"/>
      <c r="D298" s="485"/>
      <c r="E298" s="122">
        <v>600</v>
      </c>
      <c r="F298" s="192">
        <v>800</v>
      </c>
      <c r="G298" s="192">
        <v>800</v>
      </c>
      <c r="H298" s="123">
        <v>800</v>
      </c>
      <c r="I298" s="133">
        <v>800</v>
      </c>
      <c r="J298" s="133">
        <v>800</v>
      </c>
    </row>
    <row r="299" spans="1:10" x14ac:dyDescent="0.2">
      <c r="A299" s="121">
        <v>262</v>
      </c>
      <c r="B299" s="485" t="s">
        <v>203</v>
      </c>
      <c r="C299" s="485"/>
      <c r="D299" s="485"/>
      <c r="E299" s="122">
        <v>13280.79</v>
      </c>
      <c r="F299" s="192">
        <v>0</v>
      </c>
      <c r="G299" s="192">
        <v>0</v>
      </c>
      <c r="H299" s="123">
        <v>0</v>
      </c>
      <c r="I299" s="133">
        <v>0</v>
      </c>
      <c r="J299" s="133">
        <v>0</v>
      </c>
    </row>
    <row r="300" spans="1:10" x14ac:dyDescent="0.2">
      <c r="A300" s="121">
        <v>275</v>
      </c>
      <c r="B300" s="485" t="s">
        <v>210</v>
      </c>
      <c r="C300" s="485"/>
      <c r="D300" s="485"/>
      <c r="E300" s="122">
        <v>540</v>
      </c>
      <c r="F300" s="192">
        <v>5000</v>
      </c>
      <c r="G300" s="192">
        <v>5000</v>
      </c>
      <c r="H300" s="123">
        <v>2000</v>
      </c>
      <c r="I300" s="133">
        <v>2000</v>
      </c>
      <c r="J300" s="133">
        <v>2000</v>
      </c>
    </row>
    <row r="301" spans="1:10" x14ac:dyDescent="0.2">
      <c r="A301" s="121">
        <v>280</v>
      </c>
      <c r="B301" s="485" t="s">
        <v>215</v>
      </c>
      <c r="C301" s="485"/>
      <c r="D301" s="485"/>
      <c r="E301" s="122">
        <v>67877.440000000002</v>
      </c>
      <c r="F301" s="192">
        <v>65000</v>
      </c>
      <c r="G301" s="192">
        <v>65000</v>
      </c>
      <c r="H301" s="123">
        <v>51900</v>
      </c>
      <c r="I301" s="133">
        <v>51900</v>
      </c>
      <c r="J301" s="133">
        <v>51900</v>
      </c>
    </row>
    <row r="302" spans="1:10" ht="15" customHeight="1" x14ac:dyDescent="0.2">
      <c r="A302" s="497" t="s">
        <v>276</v>
      </c>
      <c r="B302" s="497"/>
      <c r="C302" s="497"/>
      <c r="D302" s="497"/>
      <c r="E302" s="132">
        <f t="shared" ref="E302:J302" si="49">SUM(E288:E301)</f>
        <v>355812.53999999992</v>
      </c>
      <c r="F302" s="193">
        <f t="shared" si="49"/>
        <v>400500</v>
      </c>
      <c r="G302" s="132">
        <f t="shared" si="49"/>
        <v>400500</v>
      </c>
      <c r="H302" s="132">
        <f>SUM(H288:H301)</f>
        <v>383400</v>
      </c>
      <c r="I302" s="132">
        <f t="shared" si="49"/>
        <v>383400</v>
      </c>
      <c r="J302" s="132">
        <f t="shared" si="49"/>
        <v>383400</v>
      </c>
    </row>
    <row r="303" spans="1:10" x14ac:dyDescent="0.2">
      <c r="A303" s="498" t="s">
        <v>277</v>
      </c>
      <c r="B303" s="498"/>
      <c r="C303" s="498"/>
      <c r="D303" s="498"/>
      <c r="E303" s="124">
        <f t="shared" ref="E303:J303" si="50">SUM(E286,E302)</f>
        <v>1048704.22</v>
      </c>
      <c r="F303" s="134">
        <f t="shared" si="50"/>
        <v>1079900</v>
      </c>
      <c r="G303" s="134">
        <f t="shared" si="50"/>
        <v>1089100</v>
      </c>
      <c r="H303" s="134">
        <f t="shared" si="50"/>
        <v>1114400</v>
      </c>
      <c r="I303" s="134">
        <f t="shared" si="50"/>
        <v>1122200</v>
      </c>
      <c r="J303" s="134">
        <f t="shared" si="50"/>
        <v>1127800</v>
      </c>
    </row>
    <row r="304" spans="1:10" x14ac:dyDescent="0.2">
      <c r="A304" s="483"/>
      <c r="B304" s="483"/>
      <c r="C304" s="483"/>
      <c r="D304" s="483"/>
      <c r="E304" s="483"/>
      <c r="F304" s="483"/>
      <c r="G304" s="483"/>
      <c r="H304" s="483"/>
      <c r="I304" s="483"/>
      <c r="J304" s="137"/>
    </row>
    <row r="305" spans="1:10" x14ac:dyDescent="0.2">
      <c r="A305" s="500" t="s">
        <v>14</v>
      </c>
      <c r="B305" s="500"/>
      <c r="C305" s="500"/>
      <c r="D305" s="500"/>
      <c r="E305" s="500"/>
      <c r="F305" s="500"/>
      <c r="G305" s="500"/>
      <c r="H305" s="500"/>
      <c r="I305" s="500"/>
      <c r="J305" s="500"/>
    </row>
    <row r="306" spans="1:10" ht="18.75" customHeight="1" x14ac:dyDescent="0.2">
      <c r="A306" s="484" t="s">
        <v>224</v>
      </c>
      <c r="B306" s="484"/>
      <c r="C306" s="484"/>
      <c r="D306" s="484"/>
      <c r="E306" s="482" t="str">
        <f t="shared" ref="E306:J306" si="51">E32</f>
        <v>Actuals           2013-2014</v>
      </c>
      <c r="F306" s="482" t="str">
        <f t="shared" si="51"/>
        <v>Approved Estimates          2014-2015</v>
      </c>
      <c r="G306" s="482" t="str">
        <f t="shared" si="51"/>
        <v>Revised Estimates                 2014-2015</v>
      </c>
      <c r="H306" s="482" t="str">
        <f t="shared" si="51"/>
        <v>Budget Estimates      2015-2016</v>
      </c>
      <c r="I306" s="482" t="str">
        <f t="shared" si="51"/>
        <v>Forward Estimates     2016-2017</v>
      </c>
      <c r="J306" s="482" t="str">
        <f t="shared" si="51"/>
        <v>Forward Estimates     2017-2018</v>
      </c>
    </row>
    <row r="307" spans="1:10" ht="15" customHeight="1" x14ac:dyDescent="0.2">
      <c r="A307" s="119" t="s">
        <v>225</v>
      </c>
      <c r="B307" s="119" t="s">
        <v>226</v>
      </c>
      <c r="C307" s="484" t="s">
        <v>227</v>
      </c>
      <c r="D307" s="484"/>
      <c r="E307" s="475"/>
      <c r="F307" s="475"/>
      <c r="G307" s="475"/>
      <c r="H307" s="475"/>
      <c r="I307" s="475"/>
      <c r="J307" s="475"/>
    </row>
    <row r="308" spans="1:10" x14ac:dyDescent="0.2">
      <c r="A308" s="135"/>
      <c r="B308" s="135"/>
      <c r="C308" s="579"/>
      <c r="D308" s="579"/>
      <c r="E308" s="133"/>
      <c r="F308" s="155"/>
      <c r="G308" s="133"/>
      <c r="H308" s="123"/>
      <c r="I308" s="133"/>
      <c r="J308" s="122"/>
    </row>
    <row r="309" spans="1:10" ht="15" customHeight="1" x14ac:dyDescent="0.2">
      <c r="A309" s="487" t="s">
        <v>14</v>
      </c>
      <c r="B309" s="487"/>
      <c r="C309" s="487"/>
      <c r="D309" s="487"/>
      <c r="E309" s="124">
        <v>0</v>
      </c>
      <c r="F309" s="124">
        <v>0</v>
      </c>
      <c r="G309" s="124">
        <v>0</v>
      </c>
      <c r="H309" s="124">
        <v>0</v>
      </c>
      <c r="I309" s="124">
        <v>0</v>
      </c>
      <c r="J309" s="124">
        <v>0</v>
      </c>
    </row>
    <row r="310" spans="1:10" ht="15" customHeight="1" x14ac:dyDescent="0.2">
      <c r="A310" s="537"/>
      <c r="B310" s="537"/>
      <c r="C310" s="537"/>
      <c r="D310" s="537"/>
      <c r="E310" s="537"/>
      <c r="F310" s="537"/>
      <c r="G310" s="537"/>
      <c r="H310" s="537"/>
      <c r="I310" s="537"/>
      <c r="J310" s="537"/>
    </row>
    <row r="311" spans="1:10" ht="15" customHeight="1" x14ac:dyDescent="0.2">
      <c r="A311" s="499" t="s">
        <v>266</v>
      </c>
      <c r="B311" s="499"/>
      <c r="C311" s="499"/>
      <c r="D311" s="499"/>
      <c r="E311" s="499"/>
      <c r="F311" s="508"/>
      <c r="G311" s="508"/>
      <c r="H311" s="508"/>
      <c r="I311" s="508"/>
      <c r="J311" s="508"/>
    </row>
    <row r="312" spans="1:10" ht="15" customHeight="1" x14ac:dyDescent="0.2">
      <c r="A312" s="484" t="s">
        <v>278</v>
      </c>
      <c r="B312" s="484"/>
      <c r="C312" s="484"/>
      <c r="D312" s="120" t="s">
        <v>279</v>
      </c>
      <c r="E312" s="194" t="s">
        <v>280</v>
      </c>
      <c r="F312" s="195"/>
      <c r="G312" s="152"/>
      <c r="H312" s="152"/>
      <c r="I312" s="152"/>
      <c r="J312" s="153"/>
    </row>
    <row r="313" spans="1:10" ht="15" customHeight="1" x14ac:dyDescent="0.2">
      <c r="A313" s="485" t="s">
        <v>2395</v>
      </c>
      <c r="B313" s="485"/>
      <c r="C313" s="485"/>
      <c r="D313" s="121" t="s">
        <v>1508</v>
      </c>
      <c r="E313" s="196">
        <v>1</v>
      </c>
      <c r="F313" s="197"/>
      <c r="G313" s="140"/>
      <c r="H313" s="140"/>
      <c r="I313" s="140"/>
      <c r="J313" s="143"/>
    </row>
    <row r="314" spans="1:10" ht="15" customHeight="1" x14ac:dyDescent="0.2">
      <c r="A314" s="485" t="s">
        <v>2396</v>
      </c>
      <c r="B314" s="485"/>
      <c r="C314" s="485"/>
      <c r="D314" s="121" t="s">
        <v>2397</v>
      </c>
      <c r="E314" s="196">
        <v>1</v>
      </c>
      <c r="F314" s="197"/>
      <c r="G314" s="140"/>
      <c r="H314" s="140"/>
      <c r="I314" s="140"/>
      <c r="J314" s="143"/>
    </row>
    <row r="315" spans="1:10" ht="15" customHeight="1" x14ac:dyDescent="0.2">
      <c r="A315" s="485" t="s">
        <v>2398</v>
      </c>
      <c r="B315" s="485"/>
      <c r="C315" s="485"/>
      <c r="D315" s="121" t="s">
        <v>2399</v>
      </c>
      <c r="E315" s="196">
        <v>1</v>
      </c>
      <c r="F315" s="197"/>
      <c r="G315" s="140"/>
      <c r="H315" s="140"/>
      <c r="I315" s="140"/>
      <c r="J315" s="143"/>
    </row>
    <row r="316" spans="1:10" ht="15" customHeight="1" x14ac:dyDescent="0.2">
      <c r="A316" s="485" t="s">
        <v>2400</v>
      </c>
      <c r="B316" s="485"/>
      <c r="C316" s="485"/>
      <c r="D316" s="121" t="s">
        <v>2401</v>
      </c>
      <c r="E316" s="196">
        <v>1</v>
      </c>
      <c r="F316" s="197"/>
      <c r="G316" s="140"/>
      <c r="H316" s="140"/>
      <c r="I316" s="140"/>
      <c r="J316" s="143"/>
    </row>
    <row r="317" spans="1:10" ht="15" customHeight="1" x14ac:dyDescent="0.2">
      <c r="A317" s="485" t="s">
        <v>2402</v>
      </c>
      <c r="B317" s="485"/>
      <c r="C317" s="485"/>
      <c r="D317" s="121" t="s">
        <v>2401</v>
      </c>
      <c r="E317" s="196">
        <v>1</v>
      </c>
      <c r="F317" s="197"/>
      <c r="G317" s="140"/>
      <c r="H317" s="140"/>
      <c r="I317" s="140"/>
      <c r="J317" s="143"/>
    </row>
    <row r="318" spans="1:10" ht="15" customHeight="1" x14ac:dyDescent="0.2">
      <c r="A318" s="485" t="s">
        <v>2403</v>
      </c>
      <c r="B318" s="485"/>
      <c r="C318" s="485"/>
      <c r="D318" s="121" t="s">
        <v>2401</v>
      </c>
      <c r="E318" s="196">
        <v>1</v>
      </c>
      <c r="F318" s="197"/>
      <c r="G318" s="140"/>
      <c r="H318" s="140"/>
      <c r="I318" s="140"/>
      <c r="J318" s="143"/>
    </row>
    <row r="319" spans="1:10" ht="15" customHeight="1" x14ac:dyDescent="0.2">
      <c r="A319" s="485" t="s">
        <v>2404</v>
      </c>
      <c r="B319" s="485"/>
      <c r="C319" s="485"/>
      <c r="D319" s="121" t="s">
        <v>2405</v>
      </c>
      <c r="E319" s="196">
        <v>2</v>
      </c>
      <c r="F319" s="197"/>
      <c r="G319" s="140"/>
      <c r="H319" s="140"/>
      <c r="I319" s="140"/>
      <c r="J319" s="143"/>
    </row>
    <row r="320" spans="1:10" ht="15" customHeight="1" x14ac:dyDescent="0.2">
      <c r="A320" s="485" t="s">
        <v>2406</v>
      </c>
      <c r="B320" s="485"/>
      <c r="C320" s="485"/>
      <c r="D320" s="121" t="s">
        <v>2317</v>
      </c>
      <c r="E320" s="196">
        <v>1</v>
      </c>
      <c r="F320" s="197"/>
      <c r="G320" s="140"/>
      <c r="H320" s="140"/>
      <c r="I320" s="140"/>
      <c r="J320" s="143"/>
    </row>
    <row r="321" spans="1:10" ht="15" customHeight="1" x14ac:dyDescent="0.2">
      <c r="A321" s="485" t="s">
        <v>2407</v>
      </c>
      <c r="B321" s="485"/>
      <c r="C321" s="485"/>
      <c r="D321" s="121" t="s">
        <v>1157</v>
      </c>
      <c r="E321" s="196">
        <v>3</v>
      </c>
      <c r="F321" s="197"/>
      <c r="G321" s="140"/>
      <c r="H321" s="140"/>
      <c r="I321" s="140"/>
      <c r="J321" s="143"/>
    </row>
    <row r="322" spans="1:10" x14ac:dyDescent="0.2">
      <c r="A322" s="485" t="s">
        <v>2408</v>
      </c>
      <c r="B322" s="485"/>
      <c r="C322" s="485"/>
      <c r="D322" s="121" t="s">
        <v>2319</v>
      </c>
      <c r="E322" s="196">
        <v>3</v>
      </c>
      <c r="F322" s="197"/>
      <c r="G322" s="140"/>
      <c r="H322" s="140"/>
      <c r="I322" s="140"/>
      <c r="J322" s="143"/>
    </row>
    <row r="323" spans="1:10" x14ac:dyDescent="0.2">
      <c r="A323" s="485" t="s">
        <v>1156</v>
      </c>
      <c r="B323" s="485"/>
      <c r="C323" s="485"/>
      <c r="D323" s="121" t="s">
        <v>1157</v>
      </c>
      <c r="E323" s="196">
        <v>2</v>
      </c>
      <c r="F323" s="197"/>
      <c r="G323" s="140"/>
      <c r="H323" s="140"/>
      <c r="I323" s="140"/>
      <c r="J323" s="143"/>
    </row>
    <row r="324" spans="1:10" x14ac:dyDescent="0.2">
      <c r="A324" s="485" t="s">
        <v>2375</v>
      </c>
      <c r="B324" s="485"/>
      <c r="C324" s="485"/>
      <c r="D324" s="121" t="s">
        <v>2319</v>
      </c>
      <c r="E324" s="196">
        <v>1</v>
      </c>
      <c r="F324" s="197"/>
      <c r="G324" s="140"/>
      <c r="H324" s="140"/>
      <c r="I324" s="140"/>
      <c r="J324" s="143"/>
    </row>
    <row r="325" spans="1:10" x14ac:dyDescent="0.2">
      <c r="A325" s="485" t="s">
        <v>2409</v>
      </c>
      <c r="B325" s="485"/>
      <c r="C325" s="485"/>
      <c r="D325" s="121" t="s">
        <v>2410</v>
      </c>
      <c r="E325" s="196">
        <v>1</v>
      </c>
      <c r="F325" s="197"/>
      <c r="G325" s="140"/>
      <c r="H325" s="140"/>
      <c r="I325" s="140"/>
      <c r="J325" s="143"/>
    </row>
    <row r="326" spans="1:10" x14ac:dyDescent="0.2">
      <c r="A326" s="498" t="s">
        <v>281</v>
      </c>
      <c r="B326" s="498"/>
      <c r="C326" s="498"/>
      <c r="D326" s="498"/>
      <c r="E326" s="198">
        <f>SUM(E313:E325)</f>
        <v>19</v>
      </c>
      <c r="F326" s="199"/>
      <c r="G326" s="146"/>
      <c r="H326" s="146"/>
      <c r="I326" s="146"/>
      <c r="J326" s="147"/>
    </row>
    <row r="327" spans="1:10" x14ac:dyDescent="0.2">
      <c r="A327" s="483"/>
      <c r="B327" s="483"/>
      <c r="C327" s="483"/>
      <c r="D327" s="483"/>
      <c r="E327" s="483"/>
      <c r="F327" s="501"/>
      <c r="G327" s="501"/>
      <c r="H327" s="501"/>
      <c r="I327" s="501"/>
      <c r="J327" s="501"/>
    </row>
    <row r="328" spans="1:10" x14ac:dyDescent="0.2">
      <c r="A328" s="502" t="s">
        <v>282</v>
      </c>
      <c r="B328" s="502"/>
      <c r="C328" s="502"/>
      <c r="D328" s="502"/>
      <c r="E328" s="502"/>
      <c r="F328" s="502"/>
      <c r="G328" s="502"/>
      <c r="H328" s="502"/>
      <c r="I328" s="502"/>
      <c r="J328" s="502"/>
    </row>
    <row r="329" spans="1:10" x14ac:dyDescent="0.2">
      <c r="A329" s="503" t="s">
        <v>283</v>
      </c>
      <c r="B329" s="503"/>
      <c r="C329" s="503"/>
      <c r="D329" s="503"/>
      <c r="E329" s="503"/>
      <c r="F329" s="503"/>
      <c r="G329" s="503"/>
      <c r="H329" s="503"/>
      <c r="I329" s="503"/>
      <c r="J329" s="503"/>
    </row>
    <row r="330" spans="1:10" x14ac:dyDescent="0.2">
      <c r="A330" s="483" t="s">
        <v>789</v>
      </c>
      <c r="B330" s="483"/>
      <c r="C330" s="483"/>
      <c r="D330" s="483"/>
      <c r="E330" s="483"/>
      <c r="F330" s="483"/>
      <c r="G330" s="483"/>
      <c r="H330" s="483"/>
      <c r="I330" s="483"/>
      <c r="J330" s="483"/>
    </row>
    <row r="331" spans="1:10" x14ac:dyDescent="0.2">
      <c r="A331" s="483"/>
      <c r="B331" s="483"/>
      <c r="C331" s="483"/>
      <c r="D331" s="483"/>
      <c r="E331" s="483"/>
      <c r="F331" s="483"/>
      <c r="G331" s="483"/>
      <c r="H331" s="483"/>
      <c r="I331" s="483"/>
      <c r="J331" s="483"/>
    </row>
    <row r="332" spans="1:10" x14ac:dyDescent="0.2">
      <c r="A332" s="483"/>
      <c r="B332" s="483"/>
      <c r="C332" s="483"/>
      <c r="D332" s="483"/>
      <c r="E332" s="483"/>
      <c r="F332" s="483"/>
      <c r="G332" s="483"/>
      <c r="H332" s="483"/>
      <c r="I332" s="483"/>
      <c r="J332" s="483"/>
    </row>
    <row r="333" spans="1:10" x14ac:dyDescent="0.2">
      <c r="A333" s="506" t="s">
        <v>359</v>
      </c>
      <c r="B333" s="506"/>
      <c r="C333" s="506"/>
      <c r="D333" s="506"/>
      <c r="E333" s="506"/>
      <c r="F333" s="506"/>
      <c r="G333" s="506"/>
      <c r="H333" s="506"/>
      <c r="I333" s="506"/>
      <c r="J333" s="506"/>
    </row>
    <row r="334" spans="1:10" x14ac:dyDescent="0.2">
      <c r="A334" s="483"/>
      <c r="B334" s="483"/>
      <c r="C334" s="483"/>
      <c r="D334" s="483"/>
      <c r="E334" s="483"/>
      <c r="F334" s="483"/>
      <c r="G334" s="483"/>
      <c r="H334" s="483"/>
      <c r="I334" s="483"/>
      <c r="J334" s="483"/>
    </row>
    <row r="335" spans="1:10" x14ac:dyDescent="0.2">
      <c r="A335" s="483"/>
      <c r="B335" s="483"/>
      <c r="C335" s="483"/>
      <c r="D335" s="483"/>
      <c r="E335" s="483"/>
      <c r="F335" s="483"/>
      <c r="G335" s="483"/>
      <c r="H335" s="483"/>
      <c r="I335" s="483"/>
      <c r="J335" s="483"/>
    </row>
    <row r="336" spans="1:10" x14ac:dyDescent="0.2">
      <c r="A336" s="483"/>
      <c r="B336" s="483"/>
      <c r="C336" s="483"/>
      <c r="D336" s="483"/>
      <c r="E336" s="483"/>
      <c r="F336" s="483"/>
      <c r="G336" s="483"/>
      <c r="H336" s="483"/>
      <c r="I336" s="483"/>
      <c r="J336" s="483"/>
    </row>
    <row r="337" spans="1:10" x14ac:dyDescent="0.2">
      <c r="A337" s="483"/>
      <c r="B337" s="483"/>
      <c r="C337" s="483"/>
      <c r="D337" s="483"/>
      <c r="E337" s="483"/>
      <c r="F337" s="483"/>
      <c r="G337" s="483"/>
      <c r="H337" s="483"/>
      <c r="I337" s="483"/>
      <c r="J337" s="483"/>
    </row>
    <row r="338" spans="1:10" ht="22.5" x14ac:dyDescent="0.2">
      <c r="A338" s="502" t="s">
        <v>289</v>
      </c>
      <c r="B338" s="502"/>
      <c r="C338" s="502"/>
      <c r="D338" s="502"/>
      <c r="E338" s="502"/>
      <c r="F338" s="148" t="str">
        <f>F132</f>
        <v xml:space="preserve"> Actual 2013/14</v>
      </c>
      <c r="G338" s="148" t="str">
        <f>G132</f>
        <v xml:space="preserve"> Estimate 2014/15</v>
      </c>
      <c r="H338" s="148" t="str">
        <f>H132</f>
        <v xml:space="preserve"> Target 2015/16</v>
      </c>
      <c r="I338" s="148" t="str">
        <f>I132</f>
        <v xml:space="preserve"> Target 2016/17</v>
      </c>
      <c r="J338" s="148" t="str">
        <f>J132</f>
        <v xml:space="preserve"> Target 2017/18</v>
      </c>
    </row>
    <row r="339" spans="1:10" x14ac:dyDescent="0.2">
      <c r="A339" s="502" t="s">
        <v>295</v>
      </c>
      <c r="B339" s="502"/>
      <c r="C339" s="502"/>
      <c r="D339" s="502"/>
      <c r="E339" s="502"/>
      <c r="F339" s="502"/>
      <c r="G339" s="502"/>
      <c r="H339" s="502"/>
      <c r="I339" s="502"/>
      <c r="J339" s="502"/>
    </row>
    <row r="340" spans="1:10" x14ac:dyDescent="0.2">
      <c r="A340" s="547" t="s">
        <v>790</v>
      </c>
      <c r="B340" s="547"/>
      <c r="C340" s="547"/>
      <c r="D340" s="547"/>
      <c r="E340" s="547"/>
      <c r="F340" s="229"/>
      <c r="G340" s="230"/>
      <c r="H340" s="137"/>
      <c r="I340" s="137"/>
      <c r="J340" s="137"/>
    </row>
    <row r="341" spans="1:10" x14ac:dyDescent="0.2">
      <c r="A341" s="547" t="s">
        <v>791</v>
      </c>
      <c r="B341" s="547"/>
      <c r="C341" s="547"/>
      <c r="D341" s="547"/>
      <c r="E341" s="547"/>
      <c r="F341" s="229"/>
      <c r="G341" s="230"/>
      <c r="H341" s="137"/>
      <c r="I341" s="137"/>
      <c r="J341" s="137"/>
    </row>
    <row r="342" spans="1:10" x14ac:dyDescent="0.2">
      <c r="A342" s="547" t="s">
        <v>792</v>
      </c>
      <c r="B342" s="547"/>
      <c r="C342" s="547"/>
      <c r="D342" s="547"/>
      <c r="E342" s="547"/>
      <c r="F342" s="229"/>
      <c r="G342" s="230"/>
      <c r="H342" s="137"/>
      <c r="I342" s="137"/>
      <c r="J342" s="137"/>
    </row>
    <row r="343" spans="1:10" x14ac:dyDescent="0.2">
      <c r="A343" s="507" t="s">
        <v>497</v>
      </c>
      <c r="B343" s="507"/>
      <c r="C343" s="507"/>
      <c r="D343" s="507"/>
      <c r="E343" s="507"/>
      <c r="F343" s="200"/>
      <c r="G343" s="137"/>
      <c r="H343" s="137"/>
      <c r="I343" s="137"/>
      <c r="J343" s="137"/>
    </row>
    <row r="344" spans="1:10" ht="25.5" customHeight="1" x14ac:dyDescent="0.2">
      <c r="A344" s="502" t="s">
        <v>300</v>
      </c>
      <c r="B344" s="502"/>
      <c r="C344" s="502"/>
      <c r="D344" s="502"/>
      <c r="E344" s="502"/>
      <c r="F344" s="502"/>
      <c r="G344" s="502"/>
      <c r="H344" s="502"/>
      <c r="I344" s="502"/>
      <c r="J344" s="502"/>
    </row>
    <row r="345" spans="1:10" x14ac:dyDescent="0.2">
      <c r="A345" s="547" t="s">
        <v>793</v>
      </c>
      <c r="B345" s="547"/>
      <c r="C345" s="547"/>
      <c r="D345" s="547"/>
      <c r="E345" s="547"/>
      <c r="F345" s="229"/>
      <c r="G345" s="137"/>
      <c r="H345" s="137"/>
      <c r="I345" s="137"/>
      <c r="J345" s="137"/>
    </row>
    <row r="346" spans="1:10" x14ac:dyDescent="0.2">
      <c r="A346" s="547" t="s">
        <v>794</v>
      </c>
      <c r="B346" s="547"/>
      <c r="C346" s="547"/>
      <c r="D346" s="547"/>
      <c r="E346" s="547"/>
      <c r="F346" s="229"/>
      <c r="G346" s="137"/>
      <c r="H346" s="137"/>
      <c r="I346" s="137"/>
      <c r="J346" s="137"/>
    </row>
    <row r="347" spans="1:10" x14ac:dyDescent="0.2">
      <c r="A347" s="547" t="s">
        <v>795</v>
      </c>
      <c r="B347" s="547"/>
      <c r="C347" s="547"/>
      <c r="D347" s="547"/>
      <c r="E347" s="547"/>
      <c r="F347" s="229"/>
      <c r="G347" s="137"/>
      <c r="H347" s="137"/>
      <c r="I347" s="137"/>
      <c r="J347" s="137"/>
    </row>
    <row r="348" spans="1:10" x14ac:dyDescent="0.2">
      <c r="A348" s="539"/>
      <c r="B348" s="540"/>
      <c r="C348" s="540"/>
      <c r="D348" s="540"/>
      <c r="E348" s="540"/>
      <c r="F348" s="540"/>
      <c r="G348" s="540"/>
      <c r="H348" s="540"/>
      <c r="I348" s="540"/>
      <c r="J348" s="541"/>
    </row>
    <row r="350" spans="1:10" x14ac:dyDescent="0.2">
      <c r="A350" s="158"/>
      <c r="B350" s="158"/>
      <c r="C350" s="158"/>
      <c r="D350" s="158"/>
      <c r="E350" s="201" t="s">
        <v>332</v>
      </c>
      <c r="F350" s="165"/>
      <c r="G350" s="158"/>
      <c r="H350" s="158"/>
      <c r="I350" s="158"/>
      <c r="J350" s="159" t="s">
        <v>630</v>
      </c>
    </row>
    <row r="351" spans="1:10" ht="34.5" thickBot="1" x14ac:dyDescent="0.25">
      <c r="A351" s="160"/>
      <c r="B351" s="160" t="s">
        <v>181</v>
      </c>
      <c r="C351" s="161"/>
      <c r="D351" s="162"/>
      <c r="E351" s="148" t="str">
        <f t="shared" ref="E351:J351" si="52">E32</f>
        <v>Actuals           2013-2014</v>
      </c>
      <c r="F351" s="148" t="str">
        <f t="shared" si="52"/>
        <v>Approved Estimates          2014-2015</v>
      </c>
      <c r="G351" s="148" t="str">
        <f t="shared" si="52"/>
        <v>Revised Estimates                 2014-2015</v>
      </c>
      <c r="H351" s="148" t="str">
        <f t="shared" si="52"/>
        <v>Budget Estimates      2015-2016</v>
      </c>
      <c r="I351" s="148" t="str">
        <f t="shared" si="52"/>
        <v>Forward Estimates     2016-2017</v>
      </c>
      <c r="J351" s="148" t="str">
        <f t="shared" si="52"/>
        <v>Forward Estimates     2017-2018</v>
      </c>
    </row>
    <row r="352" spans="1:10" x14ac:dyDescent="0.2">
      <c r="A352" s="163"/>
      <c r="B352" s="163"/>
      <c r="C352" s="163"/>
      <c r="D352" s="163"/>
      <c r="E352" s="163"/>
      <c r="F352" s="163"/>
      <c r="G352" s="163"/>
      <c r="H352" s="163"/>
      <c r="I352" s="164"/>
      <c r="J352" s="163"/>
    </row>
    <row r="353" spans="1:10" x14ac:dyDescent="0.2">
      <c r="A353" s="165" t="s">
        <v>6</v>
      </c>
      <c r="B353" s="165"/>
      <c r="C353" s="165"/>
      <c r="D353" s="165"/>
      <c r="E353" s="158"/>
      <c r="F353" s="166"/>
      <c r="G353" s="166"/>
      <c r="H353" s="166"/>
      <c r="I353" s="158"/>
      <c r="J353" s="158"/>
    </row>
    <row r="354" spans="1:10" x14ac:dyDescent="0.2">
      <c r="A354" s="158"/>
      <c r="B354" s="158" t="s">
        <v>796</v>
      </c>
      <c r="C354" s="158"/>
      <c r="D354" s="158"/>
      <c r="E354" s="167">
        <f t="shared" ref="E354:J354" si="53">E82</f>
        <v>295452</v>
      </c>
      <c r="F354" s="167">
        <f t="shared" si="53"/>
        <v>354400</v>
      </c>
      <c r="G354" s="167">
        <f t="shared" si="53"/>
        <v>354400</v>
      </c>
      <c r="H354" s="167">
        <f t="shared" si="53"/>
        <v>220300</v>
      </c>
      <c r="I354" s="167">
        <f t="shared" si="53"/>
        <v>224700</v>
      </c>
      <c r="J354" s="167">
        <f t="shared" si="53"/>
        <v>227500</v>
      </c>
    </row>
    <row r="355" spans="1:10" x14ac:dyDescent="0.2">
      <c r="A355" s="158"/>
      <c r="B355" s="158" t="s">
        <v>797</v>
      </c>
      <c r="C355" s="158"/>
      <c r="D355" s="158"/>
      <c r="E355" s="167">
        <f t="shared" ref="E355:J355" si="54">E153</f>
        <v>245871.87</v>
      </c>
      <c r="F355" s="167">
        <f t="shared" si="54"/>
        <v>254600</v>
      </c>
      <c r="G355" s="167">
        <f t="shared" si="54"/>
        <v>254600</v>
      </c>
      <c r="H355" s="167">
        <f t="shared" si="54"/>
        <v>285200</v>
      </c>
      <c r="I355" s="167">
        <f t="shared" si="54"/>
        <v>310400</v>
      </c>
      <c r="J355" s="167">
        <f t="shared" si="54"/>
        <v>311900</v>
      </c>
    </row>
    <row r="356" spans="1:10" x14ac:dyDescent="0.2">
      <c r="A356" s="158"/>
      <c r="B356" s="158" t="s">
        <v>109</v>
      </c>
      <c r="C356" s="158"/>
      <c r="D356" s="158"/>
      <c r="E356" s="167">
        <f t="shared" ref="E356:J356" si="55">E214</f>
        <v>504736.5</v>
      </c>
      <c r="F356" s="167">
        <f t="shared" si="55"/>
        <v>569500</v>
      </c>
      <c r="G356" s="167">
        <f t="shared" si="55"/>
        <v>579300</v>
      </c>
      <c r="H356" s="167">
        <f t="shared" si="55"/>
        <v>545200</v>
      </c>
      <c r="I356" s="167">
        <f t="shared" si="55"/>
        <v>635600</v>
      </c>
      <c r="J356" s="167">
        <f t="shared" si="55"/>
        <v>640600</v>
      </c>
    </row>
    <row r="357" spans="1:10" x14ac:dyDescent="0.2">
      <c r="A357" s="158"/>
      <c r="B357" s="158" t="s">
        <v>111</v>
      </c>
      <c r="C357" s="158"/>
      <c r="D357" s="158"/>
      <c r="E357" s="167">
        <f t="shared" ref="E357:J357" si="56">E282</f>
        <v>638732.42000000004</v>
      </c>
      <c r="F357" s="167">
        <f t="shared" si="56"/>
        <v>624200</v>
      </c>
      <c r="G357" s="167">
        <f t="shared" si="56"/>
        <v>624200</v>
      </c>
      <c r="H357" s="167">
        <f t="shared" si="56"/>
        <v>666600</v>
      </c>
      <c r="I357" s="167">
        <f t="shared" si="56"/>
        <v>674400</v>
      </c>
      <c r="J357" s="167">
        <f t="shared" si="56"/>
        <v>680000</v>
      </c>
    </row>
    <row r="358" spans="1:10" ht="15" thickBot="1" x14ac:dyDescent="0.25">
      <c r="A358" s="158"/>
      <c r="B358" s="158"/>
      <c r="C358" s="165" t="s">
        <v>335</v>
      </c>
      <c r="D358" s="171"/>
      <c r="E358" s="172">
        <f t="shared" ref="E358:J358" si="57">SUM(E354:E357)</f>
        <v>1684792.79</v>
      </c>
      <c r="F358" s="172">
        <f t="shared" si="57"/>
        <v>1802700</v>
      </c>
      <c r="G358" s="172">
        <f t="shared" si="57"/>
        <v>1812500</v>
      </c>
      <c r="H358" s="172">
        <f t="shared" si="57"/>
        <v>1717300</v>
      </c>
      <c r="I358" s="172">
        <f t="shared" si="57"/>
        <v>1845100</v>
      </c>
      <c r="J358" s="172">
        <f t="shared" si="57"/>
        <v>1860000</v>
      </c>
    </row>
    <row r="359" spans="1:10" x14ac:dyDescent="0.2">
      <c r="A359" s="173" t="s">
        <v>175</v>
      </c>
      <c r="B359" s="173"/>
      <c r="C359" s="169"/>
      <c r="D359" s="174"/>
      <c r="E359" s="178"/>
      <c r="F359" s="178"/>
      <c r="G359" s="178"/>
      <c r="H359" s="163"/>
      <c r="I359" s="163"/>
      <c r="J359" s="163"/>
    </row>
    <row r="360" spans="1:10" x14ac:dyDescent="0.2">
      <c r="A360" s="158"/>
      <c r="B360" s="158" t="s">
        <v>796</v>
      </c>
      <c r="C360" s="158"/>
      <c r="D360" s="158"/>
      <c r="E360" s="167">
        <f t="shared" ref="E360:J360" si="58">E83</f>
        <v>0</v>
      </c>
      <c r="F360" s="167">
        <f t="shared" si="58"/>
        <v>0</v>
      </c>
      <c r="G360" s="167">
        <f t="shared" si="58"/>
        <v>0</v>
      </c>
      <c r="H360" s="167">
        <f t="shared" si="58"/>
        <v>0</v>
      </c>
      <c r="I360" s="167">
        <f t="shared" si="58"/>
        <v>0</v>
      </c>
      <c r="J360" s="167">
        <f t="shared" si="58"/>
        <v>0</v>
      </c>
    </row>
    <row r="361" spans="1:10" x14ac:dyDescent="0.2">
      <c r="A361" s="158"/>
      <c r="B361" s="158" t="s">
        <v>797</v>
      </c>
      <c r="C361" s="158"/>
      <c r="D361" s="158"/>
      <c r="E361" s="167">
        <f t="shared" ref="E361:J361" si="59">E154</f>
        <v>0</v>
      </c>
      <c r="F361" s="167">
        <f t="shared" si="59"/>
        <v>0</v>
      </c>
      <c r="G361" s="167">
        <f t="shared" si="59"/>
        <v>0</v>
      </c>
      <c r="H361" s="167">
        <f t="shared" si="59"/>
        <v>0</v>
      </c>
      <c r="I361" s="167">
        <f t="shared" si="59"/>
        <v>0</v>
      </c>
      <c r="J361" s="167">
        <f t="shared" si="59"/>
        <v>0</v>
      </c>
    </row>
    <row r="362" spans="1:10" x14ac:dyDescent="0.2">
      <c r="A362" s="158"/>
      <c r="B362" s="158" t="s">
        <v>109</v>
      </c>
      <c r="C362" s="158"/>
      <c r="D362" s="158"/>
      <c r="E362" s="167">
        <f t="shared" ref="E362:J362" si="60">E215</f>
        <v>3132.38</v>
      </c>
      <c r="F362" s="167">
        <f t="shared" si="60"/>
        <v>4000</v>
      </c>
      <c r="G362" s="167">
        <f t="shared" si="60"/>
        <v>0</v>
      </c>
      <c r="H362" s="167">
        <f t="shared" si="60"/>
        <v>0</v>
      </c>
      <c r="I362" s="167">
        <f t="shared" si="60"/>
        <v>0</v>
      </c>
      <c r="J362" s="167">
        <f t="shared" si="60"/>
        <v>0</v>
      </c>
    </row>
    <row r="363" spans="1:10" x14ac:dyDescent="0.2">
      <c r="A363" s="158"/>
      <c r="B363" s="158" t="s">
        <v>111</v>
      </c>
      <c r="C363" s="158"/>
      <c r="D363" s="158"/>
      <c r="E363" s="167">
        <f t="shared" ref="E363:J363" si="61">E283</f>
        <v>10425.6</v>
      </c>
      <c r="F363" s="167">
        <f t="shared" si="61"/>
        <v>10500</v>
      </c>
      <c r="G363" s="167">
        <f t="shared" si="61"/>
        <v>10500</v>
      </c>
      <c r="H363" s="167">
        <f t="shared" si="61"/>
        <v>10500</v>
      </c>
      <c r="I363" s="167">
        <f t="shared" si="61"/>
        <v>10500</v>
      </c>
      <c r="J363" s="167">
        <f t="shared" si="61"/>
        <v>10500</v>
      </c>
    </row>
    <row r="364" spans="1:10" ht="15" thickBot="1" x14ac:dyDescent="0.25">
      <c r="A364" s="165"/>
      <c r="B364" s="165"/>
      <c r="C364" s="165" t="s">
        <v>336</v>
      </c>
      <c r="D364" s="175"/>
      <c r="E364" s="172">
        <f t="shared" ref="E364:J364" si="62">SUM(E360:E363)</f>
        <v>13557.98</v>
      </c>
      <c r="F364" s="172">
        <f t="shared" si="62"/>
        <v>14500</v>
      </c>
      <c r="G364" s="172">
        <f t="shared" si="62"/>
        <v>10500</v>
      </c>
      <c r="H364" s="172">
        <f t="shared" si="62"/>
        <v>10500</v>
      </c>
      <c r="I364" s="172">
        <f t="shared" si="62"/>
        <v>10500</v>
      </c>
      <c r="J364" s="172">
        <f t="shared" si="62"/>
        <v>10500</v>
      </c>
    </row>
    <row r="365" spans="1:10" x14ac:dyDescent="0.2">
      <c r="A365" s="165" t="s">
        <v>337</v>
      </c>
      <c r="B365" s="158"/>
      <c r="C365" s="158"/>
      <c r="D365" s="176"/>
      <c r="E365" s="177"/>
      <c r="F365" s="177"/>
      <c r="G365" s="177"/>
      <c r="H365" s="177"/>
      <c r="I365" s="177"/>
      <c r="J365" s="177"/>
    </row>
    <row r="366" spans="1:10" x14ac:dyDescent="0.2">
      <c r="A366" s="158"/>
      <c r="B366" s="158" t="s">
        <v>796</v>
      </c>
      <c r="C366" s="158"/>
      <c r="D366" s="158"/>
      <c r="E366" s="167">
        <f t="shared" ref="E366:J366" si="63">E84</f>
        <v>48240</v>
      </c>
      <c r="F366" s="167">
        <f t="shared" si="63"/>
        <v>66400</v>
      </c>
      <c r="G366" s="167">
        <f t="shared" si="63"/>
        <v>66400</v>
      </c>
      <c r="H366" s="167">
        <f t="shared" si="63"/>
        <v>18100</v>
      </c>
      <c r="I366" s="167">
        <f t="shared" si="63"/>
        <v>56800</v>
      </c>
      <c r="J366" s="167">
        <f t="shared" si="63"/>
        <v>56800</v>
      </c>
    </row>
    <row r="367" spans="1:10" x14ac:dyDescent="0.2">
      <c r="A367" s="158"/>
      <c r="B367" s="158" t="s">
        <v>797</v>
      </c>
      <c r="C367" s="158"/>
      <c r="D367" s="158"/>
      <c r="E367" s="167">
        <f t="shared" ref="E367:J367" si="64">E155</f>
        <v>29549.68</v>
      </c>
      <c r="F367" s="167">
        <f t="shared" si="64"/>
        <v>42800</v>
      </c>
      <c r="G367" s="167">
        <f t="shared" si="64"/>
        <v>42800</v>
      </c>
      <c r="H367" s="167">
        <f t="shared" si="64"/>
        <v>48400</v>
      </c>
      <c r="I367" s="167">
        <f t="shared" si="64"/>
        <v>52400</v>
      </c>
      <c r="J367" s="167">
        <f t="shared" si="64"/>
        <v>52400</v>
      </c>
    </row>
    <row r="368" spans="1:10" x14ac:dyDescent="0.2">
      <c r="A368" s="158"/>
      <c r="B368" s="158" t="s">
        <v>109</v>
      </c>
      <c r="C368" s="158"/>
      <c r="D368" s="158"/>
      <c r="E368" s="167">
        <f t="shared" ref="E368:J368" si="65">E216</f>
        <v>86579.35</v>
      </c>
      <c r="F368" s="167">
        <f t="shared" si="65"/>
        <v>86700</v>
      </c>
      <c r="G368" s="167">
        <f t="shared" si="65"/>
        <v>110700</v>
      </c>
      <c r="H368" s="167">
        <f t="shared" si="65"/>
        <v>112300</v>
      </c>
      <c r="I368" s="167">
        <f t="shared" si="65"/>
        <v>115500</v>
      </c>
      <c r="J368" s="167">
        <f t="shared" si="65"/>
        <v>115500</v>
      </c>
    </row>
    <row r="369" spans="1:10" x14ac:dyDescent="0.2">
      <c r="A369" s="158"/>
      <c r="B369" s="158" t="s">
        <v>111</v>
      </c>
      <c r="C369" s="158"/>
      <c r="D369" s="158"/>
      <c r="E369" s="167">
        <f t="shared" ref="E369:J369" si="66">E284</f>
        <v>43733.66</v>
      </c>
      <c r="F369" s="167">
        <f t="shared" si="66"/>
        <v>44700</v>
      </c>
      <c r="G369" s="167">
        <f t="shared" si="66"/>
        <v>44700</v>
      </c>
      <c r="H369" s="167">
        <f t="shared" si="66"/>
        <v>44700</v>
      </c>
      <c r="I369" s="167">
        <f t="shared" si="66"/>
        <v>44700</v>
      </c>
      <c r="J369" s="167">
        <f t="shared" si="66"/>
        <v>44700</v>
      </c>
    </row>
    <row r="370" spans="1:10" ht="15" thickBot="1" x14ac:dyDescent="0.25">
      <c r="A370" s="158"/>
      <c r="B370" s="158"/>
      <c r="C370" s="165" t="s">
        <v>338</v>
      </c>
      <c r="D370" s="176"/>
      <c r="E370" s="172">
        <f t="shared" ref="E370:J370" si="67">SUM(E366:E369)</f>
        <v>208102.69</v>
      </c>
      <c r="F370" s="172">
        <f t="shared" si="67"/>
        <v>240600</v>
      </c>
      <c r="G370" s="172">
        <f t="shared" si="67"/>
        <v>264600</v>
      </c>
      <c r="H370" s="172">
        <f t="shared" si="67"/>
        <v>223500</v>
      </c>
      <c r="I370" s="172">
        <f t="shared" si="67"/>
        <v>269400</v>
      </c>
      <c r="J370" s="172">
        <f t="shared" si="67"/>
        <v>269400</v>
      </c>
    </row>
    <row r="371" spans="1:10" x14ac:dyDescent="0.2">
      <c r="A371" s="176"/>
      <c r="B371" s="165"/>
      <c r="C371" s="158"/>
      <c r="D371" s="176"/>
      <c r="E371" s="178"/>
      <c r="F371" s="178"/>
      <c r="G371" s="178"/>
      <c r="H371" s="178"/>
      <c r="I371" s="178"/>
      <c r="J371" s="178"/>
    </row>
    <row r="372" spans="1:10" x14ac:dyDescent="0.2">
      <c r="A372" s="165" t="s">
        <v>177</v>
      </c>
      <c r="B372" s="158"/>
      <c r="C372" s="158"/>
      <c r="D372" s="176"/>
      <c r="E372" s="166"/>
      <c r="F372" s="166"/>
      <c r="G372" s="166"/>
      <c r="H372" s="166"/>
      <c r="I372" s="166"/>
      <c r="J372" s="166"/>
    </row>
    <row r="373" spans="1:10" x14ac:dyDescent="0.2">
      <c r="A373" s="158"/>
      <c r="B373" s="158" t="s">
        <v>796</v>
      </c>
      <c r="C373" s="158"/>
      <c r="D373" s="158"/>
      <c r="E373" s="167">
        <f t="shared" ref="E373:J373" si="68">E85</f>
        <v>0</v>
      </c>
      <c r="F373" s="167">
        <f t="shared" si="68"/>
        <v>0</v>
      </c>
      <c r="G373" s="167">
        <f t="shared" si="68"/>
        <v>0</v>
      </c>
      <c r="H373" s="167">
        <f t="shared" si="68"/>
        <v>0</v>
      </c>
      <c r="I373" s="167">
        <f t="shared" si="68"/>
        <v>0</v>
      </c>
      <c r="J373" s="167">
        <f t="shared" si="68"/>
        <v>0</v>
      </c>
    </row>
    <row r="374" spans="1:10" x14ac:dyDescent="0.2">
      <c r="A374" s="158"/>
      <c r="B374" s="158" t="s">
        <v>797</v>
      </c>
      <c r="C374" s="158"/>
      <c r="D374" s="158"/>
      <c r="E374" s="167">
        <f t="shared" ref="E374:J374" si="69">E156</f>
        <v>0</v>
      </c>
      <c r="F374" s="167">
        <f t="shared" si="69"/>
        <v>0</v>
      </c>
      <c r="G374" s="167">
        <f t="shared" si="69"/>
        <v>0</v>
      </c>
      <c r="H374" s="167">
        <f t="shared" si="69"/>
        <v>13300</v>
      </c>
      <c r="I374" s="167">
        <f t="shared" si="69"/>
        <v>0</v>
      </c>
      <c r="J374" s="167">
        <f t="shared" si="69"/>
        <v>15200</v>
      </c>
    </row>
    <row r="375" spans="1:10" x14ac:dyDescent="0.2">
      <c r="A375" s="158"/>
      <c r="B375" s="158" t="s">
        <v>109</v>
      </c>
      <c r="C375" s="158"/>
      <c r="D375" s="158"/>
      <c r="E375" s="167">
        <f t="shared" ref="E375:J375" si="70">E217</f>
        <v>0</v>
      </c>
      <c r="F375" s="167">
        <f t="shared" si="70"/>
        <v>0</v>
      </c>
      <c r="G375" s="167">
        <f t="shared" si="70"/>
        <v>0</v>
      </c>
      <c r="H375" s="167">
        <f t="shared" si="70"/>
        <v>0</v>
      </c>
      <c r="I375" s="167">
        <f t="shared" si="70"/>
        <v>0</v>
      </c>
      <c r="J375" s="167">
        <f t="shared" si="70"/>
        <v>0</v>
      </c>
    </row>
    <row r="376" spans="1:10" x14ac:dyDescent="0.2">
      <c r="A376" s="158"/>
      <c r="B376" s="158" t="s">
        <v>111</v>
      </c>
      <c r="C376" s="158"/>
      <c r="D376" s="158"/>
      <c r="E376" s="167">
        <f t="shared" ref="E376:J376" si="71">E285</f>
        <v>0</v>
      </c>
      <c r="F376" s="167">
        <f t="shared" si="71"/>
        <v>0</v>
      </c>
      <c r="G376" s="167">
        <f t="shared" si="71"/>
        <v>9200</v>
      </c>
      <c r="H376" s="167">
        <f t="shared" si="71"/>
        <v>9200</v>
      </c>
      <c r="I376" s="167">
        <f t="shared" si="71"/>
        <v>9200</v>
      </c>
      <c r="J376" s="167">
        <f t="shared" si="71"/>
        <v>9200</v>
      </c>
    </row>
    <row r="377" spans="1:10" ht="15" thickBot="1" x14ac:dyDescent="0.25">
      <c r="A377" s="158"/>
      <c r="B377" s="158"/>
      <c r="C377" s="165" t="s">
        <v>339</v>
      </c>
      <c r="D377" s="176"/>
      <c r="E377" s="172">
        <f t="shared" ref="E377:J377" si="72">SUM(E373:E376)</f>
        <v>0</v>
      </c>
      <c r="F377" s="172">
        <f t="shared" si="72"/>
        <v>0</v>
      </c>
      <c r="G377" s="172">
        <f t="shared" si="72"/>
        <v>9200</v>
      </c>
      <c r="H377" s="172">
        <f t="shared" si="72"/>
        <v>22500</v>
      </c>
      <c r="I377" s="172">
        <f t="shared" si="72"/>
        <v>9200</v>
      </c>
      <c r="J377" s="172">
        <f t="shared" si="72"/>
        <v>24400</v>
      </c>
    </row>
    <row r="378" spans="1:10" x14ac:dyDescent="0.2">
      <c r="A378" s="176"/>
      <c r="B378" s="165"/>
      <c r="C378" s="158"/>
      <c r="D378" s="176"/>
      <c r="E378" s="178"/>
      <c r="F378" s="178"/>
      <c r="G378" s="178"/>
      <c r="H378" s="178"/>
      <c r="I378" s="178"/>
      <c r="J378" s="178"/>
    </row>
    <row r="379" spans="1:10" x14ac:dyDescent="0.2">
      <c r="A379" s="179" t="s">
        <v>274</v>
      </c>
      <c r="B379" s="165"/>
      <c r="C379" s="158"/>
      <c r="D379" s="176"/>
      <c r="E379" s="166"/>
      <c r="F379" s="166"/>
      <c r="G379" s="166"/>
      <c r="H379" s="166"/>
      <c r="I379" s="166"/>
      <c r="J379" s="166"/>
    </row>
    <row r="380" spans="1:10" x14ac:dyDescent="0.2">
      <c r="A380" s="169"/>
      <c r="B380" s="158" t="s">
        <v>796</v>
      </c>
      <c r="C380" s="158"/>
      <c r="D380" s="158"/>
      <c r="E380" s="167">
        <f t="shared" ref="E380:J380" si="73">E98</f>
        <v>460134.73</v>
      </c>
      <c r="F380" s="167">
        <f t="shared" si="73"/>
        <v>463100</v>
      </c>
      <c r="G380" s="167">
        <f t="shared" si="73"/>
        <v>463100</v>
      </c>
      <c r="H380" s="167">
        <f t="shared" si="73"/>
        <v>388100</v>
      </c>
      <c r="I380" s="167">
        <f t="shared" si="73"/>
        <v>388100</v>
      </c>
      <c r="J380" s="167">
        <f t="shared" si="73"/>
        <v>388100</v>
      </c>
    </row>
    <row r="381" spans="1:10" x14ac:dyDescent="0.2">
      <c r="A381" s="169"/>
      <c r="B381" s="158" t="s">
        <v>797</v>
      </c>
      <c r="C381" s="158"/>
      <c r="D381" s="158"/>
      <c r="E381" s="167">
        <f t="shared" ref="E381:J381" si="74">E164</f>
        <v>30570.39</v>
      </c>
      <c r="F381" s="167">
        <f t="shared" si="74"/>
        <v>39000</v>
      </c>
      <c r="G381" s="167">
        <f t="shared" si="74"/>
        <v>39000</v>
      </c>
      <c r="H381" s="167">
        <f t="shared" si="74"/>
        <v>39000</v>
      </c>
      <c r="I381" s="167">
        <f t="shared" si="74"/>
        <v>39000</v>
      </c>
      <c r="J381" s="167">
        <f t="shared" si="74"/>
        <v>39000</v>
      </c>
    </row>
    <row r="382" spans="1:10" x14ac:dyDescent="0.2">
      <c r="A382" s="169"/>
      <c r="B382" s="158" t="s">
        <v>109</v>
      </c>
      <c r="C382" s="158"/>
      <c r="D382" s="158"/>
      <c r="E382" s="167">
        <f t="shared" ref="E382:J382" si="75">E226</f>
        <v>1288814.01</v>
      </c>
      <c r="F382" s="167">
        <f t="shared" si="75"/>
        <v>1292000</v>
      </c>
      <c r="G382" s="167">
        <f t="shared" si="75"/>
        <v>1292000</v>
      </c>
      <c r="H382" s="167">
        <f t="shared" si="75"/>
        <v>1192000</v>
      </c>
      <c r="I382" s="167">
        <f t="shared" si="75"/>
        <v>1192000</v>
      </c>
      <c r="J382" s="167">
        <f t="shared" si="75"/>
        <v>1192000</v>
      </c>
    </row>
    <row r="383" spans="1:10" x14ac:dyDescent="0.2">
      <c r="A383" s="169"/>
      <c r="B383" s="158" t="s">
        <v>111</v>
      </c>
      <c r="C383" s="158"/>
      <c r="D383" s="158"/>
      <c r="E383" s="167">
        <f t="shared" ref="E383:J383" si="76">E302</f>
        <v>355812.53999999992</v>
      </c>
      <c r="F383" s="167">
        <f t="shared" si="76"/>
        <v>400500</v>
      </c>
      <c r="G383" s="167">
        <f t="shared" si="76"/>
        <v>400500</v>
      </c>
      <c r="H383" s="167">
        <f t="shared" si="76"/>
        <v>383400</v>
      </c>
      <c r="I383" s="167">
        <f t="shared" si="76"/>
        <v>383400</v>
      </c>
      <c r="J383" s="167">
        <f t="shared" si="76"/>
        <v>383400</v>
      </c>
    </row>
    <row r="384" spans="1:10" ht="15" thickBot="1" x14ac:dyDescent="0.25">
      <c r="A384" s="158"/>
      <c r="B384" s="158"/>
      <c r="C384" s="158" t="s">
        <v>340</v>
      </c>
      <c r="D384" s="171"/>
      <c r="E384" s="172">
        <f t="shared" ref="E384:J384" si="77">SUM(E380:E383)</f>
        <v>2135331.67</v>
      </c>
      <c r="F384" s="172">
        <f t="shared" si="77"/>
        <v>2194600</v>
      </c>
      <c r="G384" s="172">
        <f t="shared" si="77"/>
        <v>2194600</v>
      </c>
      <c r="H384" s="172">
        <f t="shared" si="77"/>
        <v>2002500</v>
      </c>
      <c r="I384" s="172">
        <f t="shared" si="77"/>
        <v>2002500</v>
      </c>
      <c r="J384" s="172">
        <f t="shared" si="77"/>
        <v>2002500</v>
      </c>
    </row>
    <row r="385" spans="1:10" x14ac:dyDescent="0.2">
      <c r="A385" s="158"/>
      <c r="B385" s="158"/>
      <c r="C385" s="158"/>
      <c r="D385" s="176"/>
      <c r="E385" s="178"/>
      <c r="F385" s="178"/>
      <c r="G385" s="178"/>
      <c r="H385" s="163"/>
      <c r="I385" s="163"/>
      <c r="J385" s="163"/>
    </row>
    <row r="386" spans="1:10" x14ac:dyDescent="0.2">
      <c r="A386" s="180" t="s">
        <v>14</v>
      </c>
      <c r="B386" s="158"/>
      <c r="C386" s="158"/>
      <c r="D386" s="158"/>
      <c r="E386" s="158"/>
      <c r="F386" s="158"/>
      <c r="G386" s="158"/>
      <c r="H386" s="158"/>
      <c r="I386" s="158"/>
      <c r="J386" s="158"/>
    </row>
    <row r="387" spans="1:10" x14ac:dyDescent="0.2">
      <c r="A387" s="169"/>
      <c r="B387" s="158" t="s">
        <v>796</v>
      </c>
      <c r="C387" s="158"/>
      <c r="D387" s="158"/>
      <c r="E387" s="167">
        <f t="shared" ref="E387:J387" si="78">E110</f>
        <v>9894954.5600000005</v>
      </c>
      <c r="F387" s="167">
        <f t="shared" si="78"/>
        <v>12728200</v>
      </c>
      <c r="G387" s="167">
        <f t="shared" si="78"/>
        <v>10858200</v>
      </c>
      <c r="H387" s="167">
        <f t="shared" si="78"/>
        <v>7366300</v>
      </c>
      <c r="I387" s="167">
        <f t="shared" si="78"/>
        <v>2000000</v>
      </c>
      <c r="J387" s="167">
        <f t="shared" si="78"/>
        <v>0</v>
      </c>
    </row>
    <row r="388" spans="1:10" x14ac:dyDescent="0.2">
      <c r="A388" s="169"/>
      <c r="B388" s="158" t="s">
        <v>797</v>
      </c>
      <c r="C388" s="158"/>
      <c r="D388" s="158"/>
      <c r="E388" s="167">
        <f t="shared" ref="E388:J388" si="79">E172</f>
        <v>0</v>
      </c>
      <c r="F388" s="167">
        <f t="shared" si="79"/>
        <v>0</v>
      </c>
      <c r="G388" s="167">
        <f t="shared" si="79"/>
        <v>0</v>
      </c>
      <c r="H388" s="167">
        <f t="shared" si="79"/>
        <v>0</v>
      </c>
      <c r="I388" s="167">
        <f t="shared" si="79"/>
        <v>0</v>
      </c>
      <c r="J388" s="167">
        <f t="shared" si="79"/>
        <v>0</v>
      </c>
    </row>
    <row r="389" spans="1:10" x14ac:dyDescent="0.2">
      <c r="A389" s="169"/>
      <c r="B389" s="158" t="s">
        <v>109</v>
      </c>
      <c r="C389" s="158"/>
      <c r="D389" s="158"/>
      <c r="E389" s="167">
        <f t="shared" ref="E389:J389" si="80">E234</f>
        <v>0</v>
      </c>
      <c r="F389" s="167">
        <f t="shared" si="80"/>
        <v>0</v>
      </c>
      <c r="G389" s="167">
        <f t="shared" si="80"/>
        <v>0</v>
      </c>
      <c r="H389" s="167">
        <f t="shared" si="80"/>
        <v>0</v>
      </c>
      <c r="I389" s="167">
        <f t="shared" si="80"/>
        <v>0</v>
      </c>
      <c r="J389" s="167">
        <f t="shared" si="80"/>
        <v>0</v>
      </c>
    </row>
    <row r="390" spans="1:10" x14ac:dyDescent="0.2">
      <c r="A390" s="169"/>
      <c r="B390" s="158" t="s">
        <v>111</v>
      </c>
      <c r="C390" s="158"/>
      <c r="D390" s="158"/>
      <c r="E390" s="167">
        <f t="shared" ref="E390:J390" si="81">E309</f>
        <v>0</v>
      </c>
      <c r="F390" s="167">
        <f t="shared" si="81"/>
        <v>0</v>
      </c>
      <c r="G390" s="167">
        <f t="shared" si="81"/>
        <v>0</v>
      </c>
      <c r="H390" s="167">
        <f t="shared" si="81"/>
        <v>0</v>
      </c>
      <c r="I390" s="167">
        <f t="shared" si="81"/>
        <v>0</v>
      </c>
      <c r="J390" s="167">
        <f t="shared" si="81"/>
        <v>0</v>
      </c>
    </row>
    <row r="391" spans="1:10" ht="15" thickBot="1" x14ac:dyDescent="0.25">
      <c r="A391" s="179"/>
      <c r="B391" s="179" t="s">
        <v>56</v>
      </c>
      <c r="C391" s="176"/>
      <c r="D391" s="158"/>
      <c r="E391" s="172">
        <f t="shared" ref="E391:J391" si="82">SUM(E387:E390)</f>
        <v>9894954.5600000005</v>
      </c>
      <c r="F391" s="172">
        <f t="shared" si="82"/>
        <v>12728200</v>
      </c>
      <c r="G391" s="172">
        <f t="shared" si="82"/>
        <v>10858200</v>
      </c>
      <c r="H391" s="172">
        <f t="shared" si="82"/>
        <v>7366300</v>
      </c>
      <c r="I391" s="172">
        <f t="shared" si="82"/>
        <v>2000000</v>
      </c>
      <c r="J391" s="172">
        <f t="shared" si="82"/>
        <v>0</v>
      </c>
    </row>
    <row r="392" spans="1:10" x14ac:dyDescent="0.2">
      <c r="A392" s="158"/>
      <c r="B392" s="158"/>
      <c r="C392" s="158"/>
      <c r="D392" s="158"/>
      <c r="E392" s="178"/>
      <c r="F392" s="178"/>
      <c r="G392" s="178"/>
      <c r="H392" s="163"/>
      <c r="I392" s="163"/>
      <c r="J392" s="163"/>
    </row>
    <row r="393" spans="1:10" x14ac:dyDescent="0.2">
      <c r="A393" s="158"/>
      <c r="B393" s="158"/>
      <c r="C393" s="158"/>
      <c r="D393" s="158"/>
      <c r="E393" s="176"/>
      <c r="F393" s="201"/>
      <c r="G393" s="176"/>
      <c r="H393" s="176"/>
      <c r="I393" s="181"/>
      <c r="J393" s="171"/>
    </row>
    <row r="394" spans="1:10" ht="15" thickBot="1" x14ac:dyDescent="0.25">
      <c r="A394" s="158"/>
      <c r="B394" s="158"/>
      <c r="C394" s="158"/>
      <c r="D394" s="158"/>
      <c r="E394" s="176"/>
      <c r="F394" s="203" t="s">
        <v>341</v>
      </c>
      <c r="G394" s="176"/>
      <c r="H394" s="176"/>
      <c r="I394" s="181"/>
      <c r="J394" s="181"/>
    </row>
    <row r="395" spans="1:10" ht="15" thickTop="1" x14ac:dyDescent="0.2">
      <c r="A395" s="182"/>
      <c r="B395" s="182"/>
      <c r="C395" s="182"/>
      <c r="D395" s="182"/>
      <c r="E395" s="182"/>
      <c r="F395" s="204"/>
      <c r="G395" s="182"/>
      <c r="H395" s="182"/>
      <c r="I395" s="182"/>
      <c r="J395" s="182"/>
    </row>
    <row r="396" spans="1:10" x14ac:dyDescent="0.2">
      <c r="A396" s="183"/>
      <c r="B396" s="183">
        <v>210</v>
      </c>
      <c r="C396" s="158" t="s">
        <v>6</v>
      </c>
      <c r="D396" s="158"/>
      <c r="E396" s="167">
        <f t="shared" ref="E396:J411" si="83">SUMIF($A$64:$A$973,$B396,E$64:E$973)</f>
        <v>1684792.79</v>
      </c>
      <c r="F396" s="167">
        <f t="shared" si="83"/>
        <v>1802700</v>
      </c>
      <c r="G396" s="167">
        <f t="shared" si="83"/>
        <v>1812500</v>
      </c>
      <c r="H396" s="167">
        <f t="shared" si="83"/>
        <v>1717300</v>
      </c>
      <c r="I396" s="167">
        <f t="shared" si="83"/>
        <v>1845100</v>
      </c>
      <c r="J396" s="167">
        <f t="shared" si="83"/>
        <v>1860000</v>
      </c>
    </row>
    <row r="397" spans="1:10" x14ac:dyDescent="0.2">
      <c r="A397" s="183"/>
      <c r="B397" s="183">
        <v>212</v>
      </c>
      <c r="C397" s="158" t="s">
        <v>8</v>
      </c>
      <c r="D397" s="158"/>
      <c r="E397" s="167">
        <f t="shared" si="83"/>
        <v>13557.98</v>
      </c>
      <c r="F397" s="167">
        <f t="shared" si="83"/>
        <v>14500</v>
      </c>
      <c r="G397" s="167">
        <f t="shared" si="83"/>
        <v>10500</v>
      </c>
      <c r="H397" s="167">
        <f t="shared" si="83"/>
        <v>10500</v>
      </c>
      <c r="I397" s="167">
        <f t="shared" si="83"/>
        <v>10500</v>
      </c>
      <c r="J397" s="167">
        <f t="shared" si="83"/>
        <v>10500</v>
      </c>
    </row>
    <row r="398" spans="1:10" x14ac:dyDescent="0.2">
      <c r="A398" s="183"/>
      <c r="B398" s="183">
        <v>213</v>
      </c>
      <c r="C398" s="158" t="s">
        <v>182</v>
      </c>
      <c r="D398" s="158"/>
      <c r="E398" s="167">
        <f t="shared" si="83"/>
        <v>0</v>
      </c>
      <c r="F398" s="167">
        <f t="shared" si="83"/>
        <v>0</v>
      </c>
      <c r="G398" s="167">
        <f t="shared" si="83"/>
        <v>0</v>
      </c>
      <c r="H398" s="167">
        <f t="shared" si="83"/>
        <v>0</v>
      </c>
      <c r="I398" s="167">
        <f t="shared" si="83"/>
        <v>0</v>
      </c>
      <c r="J398" s="167">
        <f t="shared" si="83"/>
        <v>0</v>
      </c>
    </row>
    <row r="399" spans="1:10" x14ac:dyDescent="0.2">
      <c r="A399" s="183"/>
      <c r="B399" s="183">
        <v>216</v>
      </c>
      <c r="C399" s="158" t="s">
        <v>9</v>
      </c>
      <c r="D399" s="158"/>
      <c r="E399" s="167">
        <f t="shared" si="83"/>
        <v>208102.69</v>
      </c>
      <c r="F399" s="167">
        <f t="shared" si="83"/>
        <v>240600</v>
      </c>
      <c r="G399" s="167">
        <f t="shared" si="83"/>
        <v>264600</v>
      </c>
      <c r="H399" s="167">
        <f t="shared" si="83"/>
        <v>223500</v>
      </c>
      <c r="I399" s="167">
        <f t="shared" si="83"/>
        <v>269400</v>
      </c>
      <c r="J399" s="167">
        <f t="shared" si="83"/>
        <v>269400</v>
      </c>
    </row>
    <row r="400" spans="1:10" x14ac:dyDescent="0.2">
      <c r="A400" s="183"/>
      <c r="B400" s="183">
        <v>218</v>
      </c>
      <c r="C400" s="158" t="s">
        <v>183</v>
      </c>
      <c r="D400" s="158"/>
      <c r="E400" s="167">
        <f t="shared" si="83"/>
        <v>0</v>
      </c>
      <c r="F400" s="167">
        <f t="shared" si="83"/>
        <v>0</v>
      </c>
      <c r="G400" s="167">
        <f t="shared" si="83"/>
        <v>9200</v>
      </c>
      <c r="H400" s="167">
        <f t="shared" si="83"/>
        <v>22500</v>
      </c>
      <c r="I400" s="167">
        <f t="shared" si="83"/>
        <v>9200</v>
      </c>
      <c r="J400" s="167">
        <f t="shared" si="83"/>
        <v>24400</v>
      </c>
    </row>
    <row r="401" spans="1:10" x14ac:dyDescent="0.2">
      <c r="A401" s="183"/>
      <c r="B401" s="183">
        <v>219</v>
      </c>
      <c r="C401" s="158" t="s">
        <v>184</v>
      </c>
      <c r="D401" s="158"/>
      <c r="E401" s="167">
        <f t="shared" si="83"/>
        <v>0</v>
      </c>
      <c r="F401" s="167">
        <f t="shared" si="83"/>
        <v>0</v>
      </c>
      <c r="G401" s="167">
        <f t="shared" si="83"/>
        <v>0</v>
      </c>
      <c r="H401" s="167">
        <f t="shared" si="83"/>
        <v>0</v>
      </c>
      <c r="I401" s="167">
        <f t="shared" si="83"/>
        <v>0</v>
      </c>
      <c r="J401" s="167">
        <f t="shared" si="83"/>
        <v>0</v>
      </c>
    </row>
    <row r="402" spans="1:10" x14ac:dyDescent="0.2">
      <c r="A402" s="183"/>
      <c r="B402" s="183">
        <v>220</v>
      </c>
      <c r="C402" s="158" t="s">
        <v>185</v>
      </c>
      <c r="D402" s="158"/>
      <c r="E402" s="167">
        <f t="shared" si="83"/>
        <v>396.39999999999964</v>
      </c>
      <c r="F402" s="167">
        <f t="shared" si="83"/>
        <v>3000</v>
      </c>
      <c r="G402" s="167">
        <f t="shared" si="83"/>
        <v>3000</v>
      </c>
      <c r="H402" s="167">
        <f t="shared" si="83"/>
        <v>0</v>
      </c>
      <c r="I402" s="167">
        <f t="shared" si="83"/>
        <v>0</v>
      </c>
      <c r="J402" s="167">
        <f t="shared" si="83"/>
        <v>0</v>
      </c>
    </row>
    <row r="403" spans="1:10" x14ac:dyDescent="0.2">
      <c r="A403" s="183"/>
      <c r="B403" s="183">
        <v>222</v>
      </c>
      <c r="C403" s="158" t="s">
        <v>186</v>
      </c>
      <c r="D403" s="158"/>
      <c r="E403" s="167">
        <f t="shared" si="83"/>
        <v>43195.65</v>
      </c>
      <c r="F403" s="167">
        <f t="shared" si="83"/>
        <v>35000</v>
      </c>
      <c r="G403" s="167">
        <f t="shared" si="83"/>
        <v>35000</v>
      </c>
      <c r="H403" s="167">
        <f t="shared" si="83"/>
        <v>35000</v>
      </c>
      <c r="I403" s="167">
        <f t="shared" si="83"/>
        <v>35000</v>
      </c>
      <c r="J403" s="167">
        <f t="shared" si="83"/>
        <v>35000</v>
      </c>
    </row>
    <row r="404" spans="1:10" x14ac:dyDescent="0.2">
      <c r="A404" s="183"/>
      <c r="B404" s="183">
        <v>224</v>
      </c>
      <c r="C404" s="158" t="s">
        <v>187</v>
      </c>
      <c r="D404" s="158"/>
      <c r="E404" s="167">
        <f t="shared" si="83"/>
        <v>72395.759999999995</v>
      </c>
      <c r="F404" s="167">
        <f t="shared" si="83"/>
        <v>90000</v>
      </c>
      <c r="G404" s="167">
        <f t="shared" si="83"/>
        <v>90000</v>
      </c>
      <c r="H404" s="167">
        <f t="shared" si="83"/>
        <v>90000</v>
      </c>
      <c r="I404" s="167">
        <f t="shared" si="83"/>
        <v>90000</v>
      </c>
      <c r="J404" s="167">
        <f t="shared" si="83"/>
        <v>90000</v>
      </c>
    </row>
    <row r="405" spans="1:10" x14ac:dyDescent="0.2">
      <c r="A405" s="183"/>
      <c r="B405" s="183">
        <v>226</v>
      </c>
      <c r="C405" s="158" t="s">
        <v>188</v>
      </c>
      <c r="D405" s="158"/>
      <c r="E405" s="167">
        <f t="shared" si="83"/>
        <v>204195.23</v>
      </c>
      <c r="F405" s="167">
        <f t="shared" si="83"/>
        <v>301000</v>
      </c>
      <c r="G405" s="167">
        <f t="shared" si="83"/>
        <v>301000</v>
      </c>
      <c r="H405" s="167">
        <f t="shared" si="83"/>
        <v>278000</v>
      </c>
      <c r="I405" s="167">
        <f t="shared" si="83"/>
        <v>278000</v>
      </c>
      <c r="J405" s="167">
        <f t="shared" si="83"/>
        <v>278000</v>
      </c>
    </row>
    <row r="406" spans="1:10" x14ac:dyDescent="0.2">
      <c r="A406" s="183"/>
      <c r="B406" s="183">
        <v>228</v>
      </c>
      <c r="C406" s="158" t="s">
        <v>189</v>
      </c>
      <c r="D406" s="158"/>
      <c r="E406" s="167">
        <f t="shared" si="83"/>
        <v>23036.43</v>
      </c>
      <c r="F406" s="167">
        <f t="shared" si="83"/>
        <v>28000</v>
      </c>
      <c r="G406" s="167">
        <f t="shared" si="83"/>
        <v>28000</v>
      </c>
      <c r="H406" s="167">
        <f t="shared" si="83"/>
        <v>22000</v>
      </c>
      <c r="I406" s="167">
        <f t="shared" si="83"/>
        <v>22000</v>
      </c>
      <c r="J406" s="167">
        <f t="shared" si="83"/>
        <v>22000</v>
      </c>
    </row>
    <row r="407" spans="1:10" x14ac:dyDescent="0.2">
      <c r="A407" s="183"/>
      <c r="B407" s="183">
        <v>229</v>
      </c>
      <c r="C407" s="158" t="s">
        <v>190</v>
      </c>
      <c r="D407" s="158"/>
      <c r="E407" s="167">
        <f t="shared" si="83"/>
        <v>282365.02</v>
      </c>
      <c r="F407" s="167">
        <f t="shared" si="83"/>
        <v>284000</v>
      </c>
      <c r="G407" s="167">
        <f t="shared" si="83"/>
        <v>284000</v>
      </c>
      <c r="H407" s="167">
        <f t="shared" si="83"/>
        <v>254000</v>
      </c>
      <c r="I407" s="167">
        <f t="shared" si="83"/>
        <v>254000</v>
      </c>
      <c r="J407" s="167">
        <f t="shared" si="83"/>
        <v>254000</v>
      </c>
    </row>
    <row r="408" spans="1:10" x14ac:dyDescent="0.2">
      <c r="A408" s="183"/>
      <c r="B408" s="183">
        <v>230</v>
      </c>
      <c r="C408" s="158" t="s">
        <v>191</v>
      </c>
      <c r="D408" s="158"/>
      <c r="E408" s="167">
        <f t="shared" si="83"/>
        <v>2475</v>
      </c>
      <c r="F408" s="167">
        <f t="shared" si="83"/>
        <v>2500</v>
      </c>
      <c r="G408" s="167">
        <f t="shared" si="83"/>
        <v>2500</v>
      </c>
      <c r="H408" s="167">
        <f t="shared" si="83"/>
        <v>2500</v>
      </c>
      <c r="I408" s="167">
        <f t="shared" si="83"/>
        <v>2500</v>
      </c>
      <c r="J408" s="167">
        <f t="shared" si="83"/>
        <v>2500</v>
      </c>
    </row>
    <row r="409" spans="1:10" x14ac:dyDescent="0.2">
      <c r="A409" s="183"/>
      <c r="B409" s="183">
        <v>232</v>
      </c>
      <c r="C409" s="158" t="s">
        <v>192</v>
      </c>
      <c r="D409" s="158"/>
      <c r="E409" s="167">
        <f t="shared" si="83"/>
        <v>339120.42</v>
      </c>
      <c r="F409" s="167">
        <f t="shared" si="83"/>
        <v>300000</v>
      </c>
      <c r="G409" s="167">
        <f t="shared" si="83"/>
        <v>300000</v>
      </c>
      <c r="H409" s="167">
        <f t="shared" si="83"/>
        <v>202000</v>
      </c>
      <c r="I409" s="167">
        <f t="shared" si="83"/>
        <v>202000</v>
      </c>
      <c r="J409" s="167">
        <f t="shared" si="83"/>
        <v>202000</v>
      </c>
    </row>
    <row r="410" spans="1:10" x14ac:dyDescent="0.2">
      <c r="A410" s="183"/>
      <c r="B410" s="183">
        <v>234</v>
      </c>
      <c r="C410" s="158" t="s">
        <v>193</v>
      </c>
      <c r="D410" s="158"/>
      <c r="E410" s="167">
        <f t="shared" si="83"/>
        <v>103200</v>
      </c>
      <c r="F410" s="167">
        <f t="shared" si="83"/>
        <v>103200</v>
      </c>
      <c r="G410" s="167">
        <f t="shared" si="83"/>
        <v>103200</v>
      </c>
      <c r="H410" s="167">
        <f t="shared" si="83"/>
        <v>103200</v>
      </c>
      <c r="I410" s="167">
        <f t="shared" si="83"/>
        <v>103200</v>
      </c>
      <c r="J410" s="167">
        <f t="shared" si="83"/>
        <v>103200</v>
      </c>
    </row>
    <row r="411" spans="1:10" x14ac:dyDescent="0.2">
      <c r="A411" s="183"/>
      <c r="B411" s="183">
        <v>236</v>
      </c>
      <c r="C411" s="158" t="s">
        <v>194</v>
      </c>
      <c r="D411" s="158"/>
      <c r="E411" s="167">
        <f t="shared" si="83"/>
        <v>0</v>
      </c>
      <c r="F411" s="167">
        <f t="shared" si="83"/>
        <v>909000</v>
      </c>
      <c r="G411" s="167">
        <f t="shared" si="83"/>
        <v>909000</v>
      </c>
      <c r="H411" s="167">
        <f t="shared" si="83"/>
        <v>912600</v>
      </c>
      <c r="I411" s="167">
        <f t="shared" si="83"/>
        <v>912600</v>
      </c>
      <c r="J411" s="167">
        <f t="shared" si="83"/>
        <v>912600</v>
      </c>
    </row>
    <row r="412" spans="1:10" x14ac:dyDescent="0.2">
      <c r="A412" s="183"/>
      <c r="B412" s="183">
        <v>238</v>
      </c>
      <c r="C412" s="158" t="s">
        <v>195</v>
      </c>
      <c r="D412" s="158"/>
      <c r="E412" s="167">
        <f t="shared" ref="E412:J427" si="84">SUMIF($A$64:$A$973,$B412,E$64:E$973)</f>
        <v>0</v>
      </c>
      <c r="F412" s="167">
        <f t="shared" si="84"/>
        <v>0</v>
      </c>
      <c r="G412" s="167">
        <f t="shared" si="84"/>
        <v>0</v>
      </c>
      <c r="H412" s="167">
        <f t="shared" si="84"/>
        <v>0</v>
      </c>
      <c r="I412" s="167">
        <f t="shared" si="84"/>
        <v>0</v>
      </c>
      <c r="J412" s="167">
        <f t="shared" si="84"/>
        <v>0</v>
      </c>
    </row>
    <row r="413" spans="1:10" x14ac:dyDescent="0.2">
      <c r="A413" s="183"/>
      <c r="B413" s="183">
        <v>240</v>
      </c>
      <c r="C413" s="158" t="s">
        <v>196</v>
      </c>
      <c r="D413" s="158"/>
      <c r="E413" s="167">
        <f t="shared" si="84"/>
        <v>0</v>
      </c>
      <c r="F413" s="167">
        <f t="shared" si="84"/>
        <v>0</v>
      </c>
      <c r="G413" s="167">
        <f t="shared" si="84"/>
        <v>0</v>
      </c>
      <c r="H413" s="167">
        <f t="shared" si="84"/>
        <v>0</v>
      </c>
      <c r="I413" s="167">
        <f t="shared" si="84"/>
        <v>0</v>
      </c>
      <c r="J413" s="167">
        <f t="shared" si="84"/>
        <v>0</v>
      </c>
    </row>
    <row r="414" spans="1:10" x14ac:dyDescent="0.2">
      <c r="A414" s="183"/>
      <c r="B414" s="183">
        <v>242</v>
      </c>
      <c r="C414" s="158" t="s">
        <v>197</v>
      </c>
      <c r="D414" s="158"/>
      <c r="E414" s="167">
        <f t="shared" si="84"/>
        <v>0</v>
      </c>
      <c r="F414" s="167">
        <f t="shared" si="84"/>
        <v>0</v>
      </c>
      <c r="G414" s="167">
        <f t="shared" si="84"/>
        <v>0</v>
      </c>
      <c r="H414" s="167">
        <f t="shared" si="84"/>
        <v>0</v>
      </c>
      <c r="I414" s="167">
        <f t="shared" si="84"/>
        <v>0</v>
      </c>
      <c r="J414" s="167">
        <f t="shared" si="84"/>
        <v>0</v>
      </c>
    </row>
    <row r="415" spans="1:10" x14ac:dyDescent="0.2">
      <c r="A415" s="183"/>
      <c r="B415" s="183">
        <v>244</v>
      </c>
      <c r="C415" s="158" t="s">
        <v>198</v>
      </c>
      <c r="D415" s="158"/>
      <c r="E415" s="167">
        <f t="shared" si="84"/>
        <v>0</v>
      </c>
      <c r="F415" s="167">
        <f t="shared" si="84"/>
        <v>5000</v>
      </c>
      <c r="G415" s="167">
        <f t="shared" si="84"/>
        <v>5000</v>
      </c>
      <c r="H415" s="167">
        <f t="shared" si="84"/>
        <v>1400</v>
      </c>
      <c r="I415" s="167">
        <f t="shared" si="84"/>
        <v>1400</v>
      </c>
      <c r="J415" s="167">
        <f t="shared" si="84"/>
        <v>1400</v>
      </c>
    </row>
    <row r="416" spans="1:10" x14ac:dyDescent="0.2">
      <c r="A416" s="183"/>
      <c r="B416" s="183">
        <v>246</v>
      </c>
      <c r="C416" s="158" t="s">
        <v>199</v>
      </c>
      <c r="D416" s="158"/>
      <c r="E416" s="167">
        <f t="shared" si="84"/>
        <v>5035.96</v>
      </c>
      <c r="F416" s="167">
        <f t="shared" si="84"/>
        <v>12800</v>
      </c>
      <c r="G416" s="167">
        <f t="shared" si="84"/>
        <v>12800</v>
      </c>
      <c r="H416" s="167">
        <f t="shared" si="84"/>
        <v>6800</v>
      </c>
      <c r="I416" s="167">
        <f t="shared" si="84"/>
        <v>6800</v>
      </c>
      <c r="J416" s="167">
        <f t="shared" si="84"/>
        <v>6800</v>
      </c>
    </row>
    <row r="417" spans="1:10" x14ac:dyDescent="0.2">
      <c r="A417" s="183"/>
      <c r="B417" s="183">
        <v>247</v>
      </c>
      <c r="C417" s="158" t="s">
        <v>200</v>
      </c>
      <c r="D417" s="158"/>
      <c r="E417" s="167">
        <f t="shared" si="84"/>
        <v>0</v>
      </c>
      <c r="F417" s="167">
        <f t="shared" si="84"/>
        <v>0</v>
      </c>
      <c r="G417" s="167">
        <f t="shared" si="84"/>
        <v>0</v>
      </c>
      <c r="H417" s="167">
        <f t="shared" si="84"/>
        <v>0</v>
      </c>
      <c r="I417" s="167">
        <f t="shared" si="84"/>
        <v>0</v>
      </c>
      <c r="J417" s="167">
        <f t="shared" si="84"/>
        <v>0</v>
      </c>
    </row>
    <row r="418" spans="1:10" x14ac:dyDescent="0.2">
      <c r="A418" s="183"/>
      <c r="B418" s="183">
        <v>260</v>
      </c>
      <c r="C418" s="158" t="s">
        <v>201</v>
      </c>
      <c r="D418" s="158"/>
      <c r="E418" s="167">
        <f t="shared" si="84"/>
        <v>0</v>
      </c>
      <c r="F418" s="167">
        <f t="shared" si="84"/>
        <v>0</v>
      </c>
      <c r="G418" s="167">
        <f t="shared" si="84"/>
        <v>0</v>
      </c>
      <c r="H418" s="167">
        <f t="shared" si="84"/>
        <v>0</v>
      </c>
      <c r="I418" s="167">
        <f t="shared" si="84"/>
        <v>0</v>
      </c>
      <c r="J418" s="167">
        <f t="shared" si="84"/>
        <v>0</v>
      </c>
    </row>
    <row r="419" spans="1:10" x14ac:dyDescent="0.2">
      <c r="A419" s="183"/>
      <c r="B419" s="183">
        <v>261</v>
      </c>
      <c r="C419" s="158" t="s">
        <v>202</v>
      </c>
      <c r="D419" s="158"/>
      <c r="E419" s="167">
        <f t="shared" si="84"/>
        <v>0</v>
      </c>
      <c r="F419" s="167">
        <f t="shared" si="84"/>
        <v>0</v>
      </c>
      <c r="G419" s="167">
        <f t="shared" si="84"/>
        <v>0</v>
      </c>
      <c r="H419" s="167">
        <f t="shared" si="84"/>
        <v>0</v>
      </c>
      <c r="I419" s="167">
        <f t="shared" si="84"/>
        <v>0</v>
      </c>
      <c r="J419" s="167">
        <f t="shared" si="84"/>
        <v>0</v>
      </c>
    </row>
    <row r="420" spans="1:10" x14ac:dyDescent="0.2">
      <c r="A420" s="183"/>
      <c r="B420" s="183">
        <v>262</v>
      </c>
      <c r="C420" s="158" t="s">
        <v>203</v>
      </c>
      <c r="D420" s="158"/>
      <c r="E420" s="167">
        <f t="shared" si="84"/>
        <v>938639.55</v>
      </c>
      <c r="F420" s="167">
        <f t="shared" si="84"/>
        <v>0</v>
      </c>
      <c r="G420" s="167">
        <f t="shared" si="84"/>
        <v>0</v>
      </c>
      <c r="H420" s="167">
        <f t="shared" si="84"/>
        <v>0</v>
      </c>
      <c r="I420" s="167">
        <f t="shared" si="84"/>
        <v>0</v>
      </c>
      <c r="J420" s="167">
        <f t="shared" si="84"/>
        <v>0</v>
      </c>
    </row>
    <row r="421" spans="1:10" x14ac:dyDescent="0.2">
      <c r="A421" s="183"/>
      <c r="B421" s="183">
        <v>265</v>
      </c>
      <c r="C421" s="158" t="s">
        <v>204</v>
      </c>
      <c r="D421" s="158"/>
      <c r="E421" s="167">
        <f t="shared" si="84"/>
        <v>0</v>
      </c>
      <c r="F421" s="167">
        <f t="shared" si="84"/>
        <v>0</v>
      </c>
      <c r="G421" s="167">
        <f t="shared" si="84"/>
        <v>0</v>
      </c>
      <c r="H421" s="167">
        <f t="shared" si="84"/>
        <v>0</v>
      </c>
      <c r="I421" s="167">
        <f t="shared" si="84"/>
        <v>0</v>
      </c>
      <c r="J421" s="167">
        <f t="shared" si="84"/>
        <v>0</v>
      </c>
    </row>
    <row r="422" spans="1:10" x14ac:dyDescent="0.2">
      <c r="A422" s="183"/>
      <c r="B422" s="183">
        <v>266</v>
      </c>
      <c r="C422" s="158" t="s">
        <v>205</v>
      </c>
      <c r="D422" s="158"/>
      <c r="E422" s="167">
        <f t="shared" si="84"/>
        <v>0</v>
      </c>
      <c r="F422" s="167">
        <f t="shared" si="84"/>
        <v>0</v>
      </c>
      <c r="G422" s="167">
        <f t="shared" si="84"/>
        <v>0</v>
      </c>
      <c r="H422" s="167">
        <f t="shared" si="84"/>
        <v>0</v>
      </c>
      <c r="I422" s="167">
        <f t="shared" si="84"/>
        <v>0</v>
      </c>
      <c r="J422" s="167">
        <f t="shared" si="84"/>
        <v>0</v>
      </c>
    </row>
    <row r="423" spans="1:10" x14ac:dyDescent="0.2">
      <c r="A423" s="183"/>
      <c r="B423" s="183">
        <v>270</v>
      </c>
      <c r="C423" s="158" t="s">
        <v>206</v>
      </c>
      <c r="D423" s="158"/>
      <c r="E423" s="167">
        <f t="shared" si="84"/>
        <v>0</v>
      </c>
      <c r="F423" s="167">
        <f t="shared" si="84"/>
        <v>0</v>
      </c>
      <c r="G423" s="167">
        <f t="shared" si="84"/>
        <v>0</v>
      </c>
      <c r="H423" s="167">
        <f t="shared" si="84"/>
        <v>0</v>
      </c>
      <c r="I423" s="167">
        <f t="shared" si="84"/>
        <v>0</v>
      </c>
      <c r="J423" s="167">
        <f t="shared" si="84"/>
        <v>0</v>
      </c>
    </row>
    <row r="424" spans="1:10" x14ac:dyDescent="0.2">
      <c r="A424" s="183"/>
      <c r="B424" s="183">
        <v>272</v>
      </c>
      <c r="C424" s="158" t="s">
        <v>207</v>
      </c>
      <c r="D424" s="158"/>
      <c r="E424" s="167">
        <f t="shared" si="84"/>
        <v>0</v>
      </c>
      <c r="F424" s="167">
        <f t="shared" si="84"/>
        <v>0</v>
      </c>
      <c r="G424" s="167">
        <f t="shared" si="84"/>
        <v>0</v>
      </c>
      <c r="H424" s="167">
        <f t="shared" si="84"/>
        <v>0</v>
      </c>
      <c r="I424" s="167">
        <f t="shared" si="84"/>
        <v>0</v>
      </c>
      <c r="J424" s="167">
        <f t="shared" si="84"/>
        <v>0</v>
      </c>
    </row>
    <row r="425" spans="1:10" x14ac:dyDescent="0.2">
      <c r="A425" s="183"/>
      <c r="B425" s="183">
        <v>273</v>
      </c>
      <c r="C425" s="158" t="s">
        <v>208</v>
      </c>
      <c r="D425" s="158"/>
      <c r="E425" s="167">
        <f t="shared" si="84"/>
        <v>0</v>
      </c>
      <c r="F425" s="167">
        <f t="shared" si="84"/>
        <v>0</v>
      </c>
      <c r="G425" s="167">
        <f t="shared" si="84"/>
        <v>0</v>
      </c>
      <c r="H425" s="167">
        <f t="shared" si="84"/>
        <v>0</v>
      </c>
      <c r="I425" s="167">
        <f t="shared" si="84"/>
        <v>0</v>
      </c>
      <c r="J425" s="167">
        <f t="shared" si="84"/>
        <v>0</v>
      </c>
    </row>
    <row r="426" spans="1:10" x14ac:dyDescent="0.2">
      <c r="A426" s="183"/>
      <c r="B426" s="183">
        <v>274</v>
      </c>
      <c r="C426" s="158" t="s">
        <v>209</v>
      </c>
      <c r="D426" s="158"/>
      <c r="E426" s="167">
        <f t="shared" si="84"/>
        <v>0</v>
      </c>
      <c r="F426" s="167">
        <f t="shared" si="84"/>
        <v>0</v>
      </c>
      <c r="G426" s="167">
        <f t="shared" si="84"/>
        <v>0</v>
      </c>
      <c r="H426" s="167">
        <f t="shared" si="84"/>
        <v>0</v>
      </c>
      <c r="I426" s="167">
        <f t="shared" si="84"/>
        <v>0</v>
      </c>
      <c r="J426" s="167">
        <f t="shared" si="84"/>
        <v>0</v>
      </c>
    </row>
    <row r="427" spans="1:10" x14ac:dyDescent="0.2">
      <c r="A427" s="183"/>
      <c r="B427" s="183">
        <v>275</v>
      </c>
      <c r="C427" s="158" t="s">
        <v>210</v>
      </c>
      <c r="D427" s="158"/>
      <c r="E427" s="167">
        <f t="shared" si="84"/>
        <v>29142.690000000002</v>
      </c>
      <c r="F427" s="167">
        <f t="shared" si="84"/>
        <v>36100</v>
      </c>
      <c r="G427" s="167">
        <f t="shared" si="84"/>
        <v>36100</v>
      </c>
      <c r="H427" s="167">
        <f t="shared" si="84"/>
        <v>33100</v>
      </c>
      <c r="I427" s="167">
        <f t="shared" si="84"/>
        <v>33100</v>
      </c>
      <c r="J427" s="167">
        <f t="shared" si="84"/>
        <v>33100</v>
      </c>
    </row>
    <row r="428" spans="1:10" x14ac:dyDescent="0.2">
      <c r="A428" s="183"/>
      <c r="B428" s="183">
        <v>276</v>
      </c>
      <c r="C428" s="158" t="s">
        <v>211</v>
      </c>
      <c r="D428" s="158"/>
      <c r="E428" s="167">
        <f t="shared" ref="E428:J438" si="85">SUMIF($A$64:$A$973,$B428,E$64:E$973)</f>
        <v>0</v>
      </c>
      <c r="F428" s="167">
        <f t="shared" si="85"/>
        <v>0</v>
      </c>
      <c r="G428" s="167">
        <f t="shared" si="85"/>
        <v>0</v>
      </c>
      <c r="H428" s="167">
        <f t="shared" si="85"/>
        <v>0</v>
      </c>
      <c r="I428" s="167">
        <f t="shared" si="85"/>
        <v>0</v>
      </c>
      <c r="J428" s="167">
        <f t="shared" si="85"/>
        <v>0</v>
      </c>
    </row>
    <row r="429" spans="1:10" x14ac:dyDescent="0.2">
      <c r="A429" s="183"/>
      <c r="B429" s="183">
        <v>277</v>
      </c>
      <c r="C429" s="158" t="s">
        <v>212</v>
      </c>
      <c r="D429" s="158"/>
      <c r="E429" s="167">
        <f t="shared" si="85"/>
        <v>0</v>
      </c>
      <c r="F429" s="167">
        <f t="shared" si="85"/>
        <v>0</v>
      </c>
      <c r="G429" s="167">
        <f t="shared" si="85"/>
        <v>0</v>
      </c>
      <c r="H429" s="167">
        <f t="shared" si="85"/>
        <v>0</v>
      </c>
      <c r="I429" s="167">
        <f t="shared" si="85"/>
        <v>0</v>
      </c>
      <c r="J429" s="167">
        <f t="shared" si="85"/>
        <v>0</v>
      </c>
    </row>
    <row r="430" spans="1:10" x14ac:dyDescent="0.2">
      <c r="A430" s="183"/>
      <c r="B430" s="183">
        <v>278</v>
      </c>
      <c r="C430" s="158" t="s">
        <v>213</v>
      </c>
      <c r="D430" s="158"/>
      <c r="E430" s="167">
        <f t="shared" si="85"/>
        <v>0</v>
      </c>
      <c r="F430" s="167">
        <f t="shared" si="85"/>
        <v>0</v>
      </c>
      <c r="G430" s="167">
        <f t="shared" si="85"/>
        <v>0</v>
      </c>
      <c r="H430" s="167">
        <f t="shared" si="85"/>
        <v>0</v>
      </c>
      <c r="I430" s="167">
        <f t="shared" si="85"/>
        <v>0</v>
      </c>
      <c r="J430" s="167">
        <f t="shared" si="85"/>
        <v>0</v>
      </c>
    </row>
    <row r="431" spans="1:10" x14ac:dyDescent="0.2">
      <c r="A431" s="183"/>
      <c r="B431" s="183">
        <v>279</v>
      </c>
      <c r="C431" s="158" t="s">
        <v>214</v>
      </c>
      <c r="D431" s="158"/>
      <c r="E431" s="167">
        <f t="shared" si="85"/>
        <v>0</v>
      </c>
      <c r="F431" s="167">
        <f t="shared" si="85"/>
        <v>0</v>
      </c>
      <c r="G431" s="167">
        <f t="shared" si="85"/>
        <v>0</v>
      </c>
      <c r="H431" s="167">
        <f t="shared" si="85"/>
        <v>0</v>
      </c>
      <c r="I431" s="167">
        <f t="shared" si="85"/>
        <v>0</v>
      </c>
      <c r="J431" s="167">
        <f t="shared" si="85"/>
        <v>0</v>
      </c>
    </row>
    <row r="432" spans="1:10" x14ac:dyDescent="0.2">
      <c r="A432" s="183"/>
      <c r="B432" s="183">
        <v>280</v>
      </c>
      <c r="C432" s="158" t="s">
        <v>215</v>
      </c>
      <c r="D432" s="158"/>
      <c r="E432" s="167">
        <f t="shared" si="85"/>
        <v>67877.440000000002</v>
      </c>
      <c r="F432" s="167">
        <f t="shared" si="85"/>
        <v>65000</v>
      </c>
      <c r="G432" s="167">
        <f t="shared" si="85"/>
        <v>65000</v>
      </c>
      <c r="H432" s="167">
        <f t="shared" si="85"/>
        <v>51900</v>
      </c>
      <c r="I432" s="167">
        <f t="shared" si="85"/>
        <v>51900</v>
      </c>
      <c r="J432" s="167">
        <f t="shared" si="85"/>
        <v>51900</v>
      </c>
    </row>
    <row r="433" spans="1:10" x14ac:dyDescent="0.2">
      <c r="A433" s="183"/>
      <c r="B433" s="183">
        <v>281</v>
      </c>
      <c r="C433" s="158" t="s">
        <v>216</v>
      </c>
      <c r="D433" s="158"/>
      <c r="E433" s="167">
        <f t="shared" si="85"/>
        <v>24256.12</v>
      </c>
      <c r="F433" s="167">
        <f t="shared" si="85"/>
        <v>20000</v>
      </c>
      <c r="G433" s="167">
        <f t="shared" si="85"/>
        <v>20000</v>
      </c>
      <c r="H433" s="167">
        <f t="shared" si="85"/>
        <v>10000</v>
      </c>
      <c r="I433" s="167">
        <f t="shared" si="85"/>
        <v>10000</v>
      </c>
      <c r="J433" s="167">
        <f t="shared" si="85"/>
        <v>10000</v>
      </c>
    </row>
    <row r="434" spans="1:10" x14ac:dyDescent="0.2">
      <c r="A434" s="183"/>
      <c r="B434" s="183">
        <v>282</v>
      </c>
      <c r="C434" s="158" t="s">
        <v>217</v>
      </c>
      <c r="D434" s="158"/>
      <c r="E434" s="167">
        <f t="shared" si="85"/>
        <v>0</v>
      </c>
      <c r="F434" s="167">
        <f t="shared" si="85"/>
        <v>0</v>
      </c>
      <c r="G434" s="167">
        <f t="shared" si="85"/>
        <v>0</v>
      </c>
      <c r="H434" s="167">
        <f t="shared" si="85"/>
        <v>0</v>
      </c>
      <c r="I434" s="167">
        <f t="shared" si="85"/>
        <v>0</v>
      </c>
      <c r="J434" s="167">
        <f t="shared" si="85"/>
        <v>0</v>
      </c>
    </row>
    <row r="435" spans="1:10" x14ac:dyDescent="0.2">
      <c r="A435" s="183"/>
      <c r="B435" s="183">
        <v>283</v>
      </c>
      <c r="C435" s="158" t="s">
        <v>218</v>
      </c>
      <c r="D435" s="158"/>
      <c r="E435" s="167">
        <f t="shared" si="85"/>
        <v>0</v>
      </c>
      <c r="F435" s="167">
        <f t="shared" si="85"/>
        <v>0</v>
      </c>
      <c r="G435" s="167">
        <f t="shared" si="85"/>
        <v>0</v>
      </c>
      <c r="H435" s="167">
        <f t="shared" si="85"/>
        <v>0</v>
      </c>
      <c r="I435" s="167">
        <f t="shared" si="85"/>
        <v>0</v>
      </c>
      <c r="J435" s="167">
        <f t="shared" si="85"/>
        <v>0</v>
      </c>
    </row>
    <row r="436" spans="1:10" x14ac:dyDescent="0.2">
      <c r="A436" s="183"/>
      <c r="B436" s="183">
        <v>290</v>
      </c>
      <c r="C436" s="158" t="s">
        <v>220</v>
      </c>
      <c r="D436" s="158"/>
      <c r="E436" s="167">
        <f t="shared" si="85"/>
        <v>0</v>
      </c>
      <c r="F436" s="167">
        <f t="shared" si="85"/>
        <v>0</v>
      </c>
      <c r="G436" s="167">
        <f t="shared" si="85"/>
        <v>0</v>
      </c>
      <c r="H436" s="167">
        <f t="shared" si="85"/>
        <v>0</v>
      </c>
      <c r="I436" s="167">
        <f t="shared" si="85"/>
        <v>0</v>
      </c>
      <c r="J436" s="167">
        <f t="shared" si="85"/>
        <v>0</v>
      </c>
    </row>
    <row r="437" spans="1:10" x14ac:dyDescent="0.2">
      <c r="A437" s="183"/>
      <c r="B437" s="183">
        <v>292</v>
      </c>
      <c r="C437" s="158" t="s">
        <v>221</v>
      </c>
      <c r="D437" s="158"/>
      <c r="E437" s="167">
        <f t="shared" si="85"/>
        <v>0</v>
      </c>
      <c r="F437" s="167">
        <f t="shared" si="85"/>
        <v>0</v>
      </c>
      <c r="G437" s="167">
        <f t="shared" si="85"/>
        <v>0</v>
      </c>
      <c r="H437" s="167">
        <f t="shared" si="85"/>
        <v>0</v>
      </c>
      <c r="I437" s="167">
        <f t="shared" si="85"/>
        <v>0</v>
      </c>
      <c r="J437" s="167">
        <f t="shared" si="85"/>
        <v>0</v>
      </c>
    </row>
    <row r="438" spans="1:10" x14ac:dyDescent="0.2">
      <c r="A438" s="183"/>
      <c r="B438" s="183">
        <v>293</v>
      </c>
      <c r="C438" s="158" t="s">
        <v>222</v>
      </c>
      <c r="D438" s="158"/>
      <c r="E438" s="167">
        <f t="shared" si="85"/>
        <v>0</v>
      </c>
      <c r="F438" s="167">
        <f t="shared" si="85"/>
        <v>0</v>
      </c>
      <c r="G438" s="167">
        <f t="shared" si="85"/>
        <v>0</v>
      </c>
      <c r="H438" s="167">
        <f t="shared" si="85"/>
        <v>0</v>
      </c>
      <c r="I438" s="167">
        <f t="shared" si="85"/>
        <v>0</v>
      </c>
      <c r="J438" s="167">
        <f t="shared" si="85"/>
        <v>0</v>
      </c>
    </row>
    <row r="439" spans="1:10" x14ac:dyDescent="0.2">
      <c r="A439" s="158"/>
      <c r="B439" s="183"/>
      <c r="C439" s="165" t="s">
        <v>798</v>
      </c>
      <c r="D439" s="176"/>
      <c r="E439" s="184">
        <f>SUM(E396:E438)</f>
        <v>4041785.13</v>
      </c>
      <c r="F439" s="184">
        <f t="shared" ref="F439:J439" si="86">SUM(F396:F438)</f>
        <v>4252400</v>
      </c>
      <c r="G439" s="184">
        <f t="shared" si="86"/>
        <v>4291400</v>
      </c>
      <c r="H439" s="184">
        <f t="shared" si="86"/>
        <v>3976300</v>
      </c>
      <c r="I439" s="184">
        <f t="shared" si="86"/>
        <v>4136700</v>
      </c>
      <c r="J439" s="184">
        <f t="shared" si="86"/>
        <v>4166800</v>
      </c>
    </row>
  </sheetData>
  <mergeCells count="369">
    <mergeCell ref="A343:E343"/>
    <mergeCell ref="A344:J344"/>
    <mergeCell ref="A345:E345"/>
    <mergeCell ref="A346:E346"/>
    <mergeCell ref="A347:E347"/>
    <mergeCell ref="A348:J348"/>
    <mergeCell ref="A337:J337"/>
    <mergeCell ref="A338:E338"/>
    <mergeCell ref="A339:J339"/>
    <mergeCell ref="A340:E340"/>
    <mergeCell ref="A341:E341"/>
    <mergeCell ref="A342:E342"/>
    <mergeCell ref="A331:J331"/>
    <mergeCell ref="A332:J332"/>
    <mergeCell ref="A333:J333"/>
    <mergeCell ref="A334:J334"/>
    <mergeCell ref="A335:J335"/>
    <mergeCell ref="A336:J336"/>
    <mergeCell ref="A325:C325"/>
    <mergeCell ref="A326:D326"/>
    <mergeCell ref="A327:J327"/>
    <mergeCell ref="A328:J328"/>
    <mergeCell ref="A329:J329"/>
    <mergeCell ref="A330:J330"/>
    <mergeCell ref="A319:C319"/>
    <mergeCell ref="A320:C320"/>
    <mergeCell ref="A321:C321"/>
    <mergeCell ref="A322:C322"/>
    <mergeCell ref="A323:C323"/>
    <mergeCell ref="A324:C324"/>
    <mergeCell ref="A313:C313"/>
    <mergeCell ref="A314:C314"/>
    <mergeCell ref="A315:C315"/>
    <mergeCell ref="A316:C316"/>
    <mergeCell ref="A317:C317"/>
    <mergeCell ref="A318:C318"/>
    <mergeCell ref="C307:D307"/>
    <mergeCell ref="C308:D308"/>
    <mergeCell ref="A309:D309"/>
    <mergeCell ref="A310:J310"/>
    <mergeCell ref="A311:J311"/>
    <mergeCell ref="A312:C312"/>
    <mergeCell ref="A303:D303"/>
    <mergeCell ref="A304:I304"/>
    <mergeCell ref="A305:J305"/>
    <mergeCell ref="A306:D306"/>
    <mergeCell ref="E306:E307"/>
    <mergeCell ref="F306:F307"/>
    <mergeCell ref="G306:G307"/>
    <mergeCell ref="H306:H307"/>
    <mergeCell ref="I306:I307"/>
    <mergeCell ref="J306:J307"/>
    <mergeCell ref="B297:D297"/>
    <mergeCell ref="B298:D298"/>
    <mergeCell ref="B299:D299"/>
    <mergeCell ref="B300:D300"/>
    <mergeCell ref="B301:D301"/>
    <mergeCell ref="A302:D302"/>
    <mergeCell ref="B291:D291"/>
    <mergeCell ref="B292:D292"/>
    <mergeCell ref="B293:D293"/>
    <mergeCell ref="B294:D294"/>
    <mergeCell ref="B295:D295"/>
    <mergeCell ref="B296:D296"/>
    <mergeCell ref="B285:D285"/>
    <mergeCell ref="A286:D286"/>
    <mergeCell ref="A287:I287"/>
    <mergeCell ref="B288:D288"/>
    <mergeCell ref="B289:D289"/>
    <mergeCell ref="B290:D290"/>
    <mergeCell ref="A279:J279"/>
    <mergeCell ref="B280:D280"/>
    <mergeCell ref="A281:I281"/>
    <mergeCell ref="B282:D282"/>
    <mergeCell ref="B283:D283"/>
    <mergeCell ref="B284:D284"/>
    <mergeCell ref="A273:J273"/>
    <mergeCell ref="B274:D274"/>
    <mergeCell ref="B275:D275"/>
    <mergeCell ref="B276:D276"/>
    <mergeCell ref="A277:D277"/>
    <mergeCell ref="A278:J278"/>
    <mergeCell ref="A268:E268"/>
    <mergeCell ref="A269:J269"/>
    <mergeCell ref="A270:J270"/>
    <mergeCell ref="A271:C271"/>
    <mergeCell ref="D271:J271"/>
    <mergeCell ref="A272:J272"/>
    <mergeCell ref="A262:E262"/>
    <mergeCell ref="A263:E263"/>
    <mergeCell ref="A264:E264"/>
    <mergeCell ref="A265:J265"/>
    <mergeCell ref="A266:E266"/>
    <mergeCell ref="A267:E267"/>
    <mergeCell ref="A256:J256"/>
    <mergeCell ref="A257:J257"/>
    <mergeCell ref="A258:J258"/>
    <mergeCell ref="A259:E259"/>
    <mergeCell ref="A260:J260"/>
    <mergeCell ref="A261:E261"/>
    <mergeCell ref="A250:J250"/>
    <mergeCell ref="A251:J251"/>
    <mergeCell ref="A252:J252"/>
    <mergeCell ref="A253:J253"/>
    <mergeCell ref="A254:J254"/>
    <mergeCell ref="A255:J255"/>
    <mergeCell ref="A244:C244"/>
    <mergeCell ref="A245:C245"/>
    <mergeCell ref="A246:C246"/>
    <mergeCell ref="A247:C247"/>
    <mergeCell ref="A248:C248"/>
    <mergeCell ref="A249:D249"/>
    <mergeCell ref="A238:C238"/>
    <mergeCell ref="A239:C239"/>
    <mergeCell ref="A240:C240"/>
    <mergeCell ref="A241:C241"/>
    <mergeCell ref="A242:C242"/>
    <mergeCell ref="A243:C243"/>
    <mergeCell ref="C232:D232"/>
    <mergeCell ref="C233:D233"/>
    <mergeCell ref="A234:D234"/>
    <mergeCell ref="A235:J235"/>
    <mergeCell ref="A236:J236"/>
    <mergeCell ref="A237:C237"/>
    <mergeCell ref="A229:J229"/>
    <mergeCell ref="A230:D230"/>
    <mergeCell ref="E230:E231"/>
    <mergeCell ref="F230:F231"/>
    <mergeCell ref="G230:G231"/>
    <mergeCell ref="H230:H231"/>
    <mergeCell ref="I230:I231"/>
    <mergeCell ref="J230:J231"/>
    <mergeCell ref="C231:D231"/>
    <mergeCell ref="B223:D223"/>
    <mergeCell ref="B224:D224"/>
    <mergeCell ref="B225:D225"/>
    <mergeCell ref="A226:D226"/>
    <mergeCell ref="A227:D227"/>
    <mergeCell ref="A228:I228"/>
    <mergeCell ref="B217:D217"/>
    <mergeCell ref="A218:D218"/>
    <mergeCell ref="A219:I219"/>
    <mergeCell ref="B220:D220"/>
    <mergeCell ref="B221:D221"/>
    <mergeCell ref="B222:D222"/>
    <mergeCell ref="A211:J211"/>
    <mergeCell ref="B212:D212"/>
    <mergeCell ref="A213:I213"/>
    <mergeCell ref="B214:D214"/>
    <mergeCell ref="B215:D215"/>
    <mergeCell ref="B216:D216"/>
    <mergeCell ref="A205:J205"/>
    <mergeCell ref="A206:J206"/>
    <mergeCell ref="B207:D207"/>
    <mergeCell ref="B208:D208"/>
    <mergeCell ref="A209:D209"/>
    <mergeCell ref="A210:J210"/>
    <mergeCell ref="A200:E200"/>
    <mergeCell ref="A201:E201"/>
    <mergeCell ref="A202:J202"/>
    <mergeCell ref="A203:J203"/>
    <mergeCell ref="A204:C204"/>
    <mergeCell ref="D204:J204"/>
    <mergeCell ref="A194:E194"/>
    <mergeCell ref="A195:E195"/>
    <mergeCell ref="A196:E196"/>
    <mergeCell ref="A197:E197"/>
    <mergeCell ref="A198:J198"/>
    <mergeCell ref="A199:E199"/>
    <mergeCell ref="A188:J188"/>
    <mergeCell ref="A189:J189"/>
    <mergeCell ref="A190:J190"/>
    <mergeCell ref="A191:J191"/>
    <mergeCell ref="A192:E192"/>
    <mergeCell ref="A193:J193"/>
    <mergeCell ref="A182:J182"/>
    <mergeCell ref="A183:J183"/>
    <mergeCell ref="A184:J184"/>
    <mergeCell ref="A185:J185"/>
    <mergeCell ref="A186:J186"/>
    <mergeCell ref="A187:J187"/>
    <mergeCell ref="A176:C176"/>
    <mergeCell ref="A177:C177"/>
    <mergeCell ref="A178:C178"/>
    <mergeCell ref="A179:C179"/>
    <mergeCell ref="A180:D180"/>
    <mergeCell ref="A181:J181"/>
    <mergeCell ref="C170:D170"/>
    <mergeCell ref="C171:D171"/>
    <mergeCell ref="A172:D172"/>
    <mergeCell ref="A173:J173"/>
    <mergeCell ref="A174:J174"/>
    <mergeCell ref="A175:C175"/>
    <mergeCell ref="A167:J167"/>
    <mergeCell ref="A168:D168"/>
    <mergeCell ref="E168:E169"/>
    <mergeCell ref="F168:F169"/>
    <mergeCell ref="G168:G169"/>
    <mergeCell ref="H168:H169"/>
    <mergeCell ref="I168:I169"/>
    <mergeCell ref="J168:J169"/>
    <mergeCell ref="C169:D169"/>
    <mergeCell ref="B161:D161"/>
    <mergeCell ref="B162:D162"/>
    <mergeCell ref="B163:D163"/>
    <mergeCell ref="A164:D164"/>
    <mergeCell ref="A165:D165"/>
    <mergeCell ref="A166:I166"/>
    <mergeCell ref="B155:D155"/>
    <mergeCell ref="B156:D156"/>
    <mergeCell ref="A157:D157"/>
    <mergeCell ref="A158:I158"/>
    <mergeCell ref="B159:D159"/>
    <mergeCell ref="B160:D160"/>
    <mergeCell ref="A149:J149"/>
    <mergeCell ref="A150:J150"/>
    <mergeCell ref="B151:D151"/>
    <mergeCell ref="A152:I152"/>
    <mergeCell ref="B153:D153"/>
    <mergeCell ref="B154:D154"/>
    <mergeCell ref="A143:J143"/>
    <mergeCell ref="A144:J144"/>
    <mergeCell ref="A145:J145"/>
    <mergeCell ref="B146:D146"/>
    <mergeCell ref="B147:D147"/>
    <mergeCell ref="A148:D148"/>
    <mergeCell ref="A137:E137"/>
    <mergeCell ref="A138:J138"/>
    <mergeCell ref="A139:E139"/>
    <mergeCell ref="A140:E140"/>
    <mergeCell ref="A141:J141"/>
    <mergeCell ref="A142:J142"/>
    <mergeCell ref="A131:J131"/>
    <mergeCell ref="A132:E132"/>
    <mergeCell ref="A133:J133"/>
    <mergeCell ref="A134:E134"/>
    <mergeCell ref="A135:E135"/>
    <mergeCell ref="A136:E136"/>
    <mergeCell ref="A125:J125"/>
    <mergeCell ref="A126:J126"/>
    <mergeCell ref="A127:J127"/>
    <mergeCell ref="A128:J128"/>
    <mergeCell ref="A129:J129"/>
    <mergeCell ref="A130:J130"/>
    <mergeCell ref="A119:C119"/>
    <mergeCell ref="A120:C120"/>
    <mergeCell ref="A121:D121"/>
    <mergeCell ref="A122:J122"/>
    <mergeCell ref="A123:J123"/>
    <mergeCell ref="A124:J124"/>
    <mergeCell ref="A113:C113"/>
    <mergeCell ref="A114:C114"/>
    <mergeCell ref="A115:C115"/>
    <mergeCell ref="A116:C116"/>
    <mergeCell ref="A117:C117"/>
    <mergeCell ref="A118:C118"/>
    <mergeCell ref="C107:D107"/>
    <mergeCell ref="C108:D108"/>
    <mergeCell ref="C109:D109"/>
    <mergeCell ref="A110:D110"/>
    <mergeCell ref="A111:J111"/>
    <mergeCell ref="A112:J112"/>
    <mergeCell ref="I102:I103"/>
    <mergeCell ref="J102:J103"/>
    <mergeCell ref="C103:D103"/>
    <mergeCell ref="C104:D104"/>
    <mergeCell ref="C105:D105"/>
    <mergeCell ref="C106:D106"/>
    <mergeCell ref="B97:D97"/>
    <mergeCell ref="A98:D98"/>
    <mergeCell ref="A99:D99"/>
    <mergeCell ref="A100:I100"/>
    <mergeCell ref="A101:J101"/>
    <mergeCell ref="A102:D102"/>
    <mergeCell ref="E102:E103"/>
    <mergeCell ref="F102:F103"/>
    <mergeCell ref="G102:G103"/>
    <mergeCell ref="H102:H103"/>
    <mergeCell ref="B91:D91"/>
    <mergeCell ref="B92:D92"/>
    <mergeCell ref="B93:D93"/>
    <mergeCell ref="B94:D94"/>
    <mergeCell ref="B95:D95"/>
    <mergeCell ref="B96:D96"/>
    <mergeCell ref="B85:D85"/>
    <mergeCell ref="A86:D86"/>
    <mergeCell ref="A87:I87"/>
    <mergeCell ref="B88:D88"/>
    <mergeCell ref="B89:D89"/>
    <mergeCell ref="B90:D90"/>
    <mergeCell ref="A79:J79"/>
    <mergeCell ref="B80:D80"/>
    <mergeCell ref="A81:I81"/>
    <mergeCell ref="B82:D82"/>
    <mergeCell ref="B83:D83"/>
    <mergeCell ref="B84:D84"/>
    <mergeCell ref="A73:J73"/>
    <mergeCell ref="A74:J74"/>
    <mergeCell ref="B75:D75"/>
    <mergeCell ref="B76:D76"/>
    <mergeCell ref="A77:D77"/>
    <mergeCell ref="A78:J78"/>
    <mergeCell ref="A67:J67"/>
    <mergeCell ref="A68:J68"/>
    <mergeCell ref="A69:D69"/>
    <mergeCell ref="A70:J70"/>
    <mergeCell ref="A71:J71"/>
    <mergeCell ref="A72:C72"/>
    <mergeCell ref="D72:J72"/>
    <mergeCell ref="C61:D61"/>
    <mergeCell ref="C62:D62"/>
    <mergeCell ref="C63:D63"/>
    <mergeCell ref="A64:D64"/>
    <mergeCell ref="A65:J65"/>
    <mergeCell ref="A66:D66"/>
    <mergeCell ref="A55:J55"/>
    <mergeCell ref="A56:J56"/>
    <mergeCell ref="C57:D57"/>
    <mergeCell ref="C58:D58"/>
    <mergeCell ref="C59:D59"/>
    <mergeCell ref="C60:D60"/>
    <mergeCell ref="B49:D49"/>
    <mergeCell ref="B50:D50"/>
    <mergeCell ref="B51:D51"/>
    <mergeCell ref="B52:D52"/>
    <mergeCell ref="B53:D53"/>
    <mergeCell ref="A54:D54"/>
    <mergeCell ref="B43:D43"/>
    <mergeCell ref="B44:D44"/>
    <mergeCell ref="A45:D45"/>
    <mergeCell ref="A46:D46"/>
    <mergeCell ref="A47:J47"/>
    <mergeCell ref="A48:J48"/>
    <mergeCell ref="B37:D37"/>
    <mergeCell ref="A38:D38"/>
    <mergeCell ref="A39:J39"/>
    <mergeCell ref="A40:J40"/>
    <mergeCell ref="B41:D41"/>
    <mergeCell ref="B42:D42"/>
    <mergeCell ref="A31:J31"/>
    <mergeCell ref="B32:D32"/>
    <mergeCell ref="A33:J33"/>
    <mergeCell ref="B34:D34"/>
    <mergeCell ref="B35:D35"/>
    <mergeCell ref="B36:D36"/>
    <mergeCell ref="A25:J25"/>
    <mergeCell ref="A26:J26"/>
    <mergeCell ref="A27:J27"/>
    <mergeCell ref="A28:J28"/>
    <mergeCell ref="A29:J29"/>
    <mergeCell ref="A30:J30"/>
    <mergeCell ref="A22:J22"/>
    <mergeCell ref="A23:J23"/>
    <mergeCell ref="A24:J24"/>
    <mergeCell ref="A13:J13"/>
    <mergeCell ref="A14:J14"/>
    <mergeCell ref="A15:J15"/>
    <mergeCell ref="A16:J16"/>
    <mergeCell ref="A17:J17"/>
    <mergeCell ref="A18:J18"/>
    <mergeCell ref="A1:J1"/>
    <mergeCell ref="A2:J2"/>
    <mergeCell ref="A3:J3"/>
    <mergeCell ref="A10:J10"/>
    <mergeCell ref="A11:J11"/>
    <mergeCell ref="A12:J12"/>
    <mergeCell ref="A19:J19"/>
    <mergeCell ref="A20:J20"/>
    <mergeCell ref="A21:J21"/>
  </mergeCells>
  <printOptions horizontalCentered="1"/>
  <pageMargins left="0.25" right="0.25" top="0.75" bottom="0.75" header="0.3" footer="0.3"/>
  <pageSetup fitToHeight="0" orientation="portrait" r:id="rId1"/>
  <rowBreaks count="11" manualBreakCount="11">
    <brk id="46" max="9" man="1"/>
    <brk id="70" max="9" man="1"/>
    <brk id="111" max="9" man="1"/>
    <brk id="141" max="9" man="1"/>
    <brk id="181" max="9" man="1"/>
    <brk id="202" max="9" man="1"/>
    <brk id="250" max="9" man="1"/>
    <brk id="269" max="9" man="1"/>
    <brk id="310" max="9" man="1"/>
    <brk id="349" max="9" man="1"/>
    <brk id="393"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767"/>
  <sheetViews>
    <sheetView view="pageBreakPreview" zoomScaleNormal="100" zoomScaleSheetLayoutView="100" workbookViewId="0">
      <selection activeCell="Q43" sqref="Q43"/>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11" style="98" customWidth="1"/>
    <col min="6" max="6" width="10.42578125" style="185" customWidth="1"/>
    <col min="7" max="7" width="10.42578125" style="98" customWidth="1"/>
    <col min="8" max="8" width="11" style="98" customWidth="1"/>
    <col min="9" max="9" width="10.85546875" style="98" customWidth="1"/>
    <col min="10" max="10" width="10.71093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799</v>
      </c>
      <c r="B2" s="473"/>
      <c r="C2" s="475"/>
      <c r="D2" s="475"/>
      <c r="E2" s="475"/>
      <c r="F2" s="475"/>
      <c r="G2" s="475"/>
      <c r="H2" s="475"/>
      <c r="I2" s="475"/>
      <c r="J2" s="475"/>
    </row>
    <row r="3" spans="1:10" ht="15" thickBot="1" x14ac:dyDescent="0.25">
      <c r="A3" s="580"/>
      <c r="B3" s="580"/>
      <c r="C3" s="580"/>
      <c r="D3" s="580"/>
      <c r="E3" s="580"/>
      <c r="F3" s="580"/>
      <c r="G3" s="580"/>
      <c r="H3" s="580"/>
      <c r="I3" s="580"/>
      <c r="J3" s="580"/>
    </row>
    <row r="4" spans="1:10" x14ac:dyDescent="0.2">
      <c r="A4" s="186" t="s">
        <v>237</v>
      </c>
      <c r="B4" s="187" t="s">
        <v>238</v>
      </c>
      <c r="C4" s="187"/>
      <c r="D4" s="187"/>
      <c r="E4" s="187"/>
      <c r="F4" s="187"/>
      <c r="G4" s="188"/>
      <c r="H4" s="188"/>
      <c r="I4" s="188"/>
      <c r="J4" s="189"/>
    </row>
    <row r="5" spans="1:10" x14ac:dyDescent="0.2">
      <c r="A5" s="103"/>
      <c r="B5" s="100" t="s">
        <v>800</v>
      </c>
      <c r="C5" s="104"/>
      <c r="D5" s="104"/>
      <c r="E5" s="100"/>
      <c r="F5" s="100"/>
      <c r="G5" s="105"/>
      <c r="H5" s="105"/>
      <c r="I5" s="105"/>
      <c r="J5" s="106"/>
    </row>
    <row r="6" spans="1:10" x14ac:dyDescent="0.2">
      <c r="A6" s="103"/>
      <c r="B6" s="100" t="s">
        <v>2290</v>
      </c>
      <c r="C6" s="104"/>
      <c r="D6" s="104"/>
      <c r="E6" s="100"/>
      <c r="F6" s="100"/>
      <c r="G6" s="105"/>
      <c r="H6" s="105"/>
      <c r="I6" s="105"/>
      <c r="J6" s="106">
        <f>H82</f>
        <v>39741500</v>
      </c>
    </row>
    <row r="7" spans="1:10" x14ac:dyDescent="0.2">
      <c r="A7" s="109" t="s">
        <v>240</v>
      </c>
      <c r="B7" s="110" t="s">
        <v>241</v>
      </c>
      <c r="C7" s="110"/>
      <c r="D7" s="110" t="s">
        <v>801</v>
      </c>
      <c r="E7" s="110"/>
      <c r="F7" s="111"/>
      <c r="G7" s="111"/>
      <c r="H7" s="111"/>
      <c r="I7" s="111"/>
      <c r="J7" s="112"/>
    </row>
    <row r="8" spans="1:10" ht="15" thickBot="1" x14ac:dyDescent="0.25">
      <c r="A8" s="113" t="s">
        <v>243</v>
      </c>
      <c r="B8" s="115" t="s">
        <v>802</v>
      </c>
      <c r="C8" s="115"/>
      <c r="D8" s="115"/>
      <c r="E8" s="115"/>
      <c r="F8" s="117"/>
      <c r="G8" s="117"/>
      <c r="H8" s="117"/>
      <c r="I8" s="117"/>
      <c r="J8" s="118"/>
    </row>
    <row r="9" spans="1:10" ht="15" x14ac:dyDescent="0.2">
      <c r="A9" s="581"/>
      <c r="B9" s="582"/>
      <c r="C9" s="582"/>
      <c r="D9" s="582"/>
      <c r="E9" s="582"/>
      <c r="F9" s="582"/>
      <c r="G9" s="582"/>
      <c r="H9" s="582"/>
      <c r="I9" s="582"/>
      <c r="J9" s="583"/>
    </row>
    <row r="10" spans="1:10" ht="15" customHeight="1" x14ac:dyDescent="0.2">
      <c r="A10" s="482" t="s">
        <v>245</v>
      </c>
      <c r="B10" s="482"/>
      <c r="C10" s="482"/>
      <c r="D10" s="482"/>
      <c r="E10" s="482"/>
      <c r="F10" s="482"/>
      <c r="G10" s="482"/>
      <c r="H10" s="482"/>
      <c r="I10" s="482"/>
      <c r="J10" s="482"/>
    </row>
    <row r="11" spans="1:10" x14ac:dyDescent="0.2">
      <c r="A11" s="566" t="s">
        <v>674</v>
      </c>
      <c r="B11" s="566"/>
      <c r="C11" s="566"/>
      <c r="D11" s="566"/>
      <c r="E11" s="566"/>
      <c r="F11" s="566"/>
      <c r="G11" s="566"/>
      <c r="H11" s="566"/>
      <c r="I11" s="566"/>
      <c r="J11" s="566"/>
    </row>
    <row r="12" spans="1:10" x14ac:dyDescent="0.2">
      <c r="A12" s="566" t="s">
        <v>638</v>
      </c>
      <c r="B12" s="566"/>
      <c r="C12" s="566"/>
      <c r="D12" s="566"/>
      <c r="E12" s="566"/>
      <c r="F12" s="566"/>
      <c r="G12" s="566"/>
      <c r="H12" s="566"/>
      <c r="I12" s="566"/>
      <c r="J12" s="566"/>
    </row>
    <row r="13" spans="1:10" ht="15" customHeight="1" x14ac:dyDescent="0.2">
      <c r="A13" s="482" t="s">
        <v>247</v>
      </c>
      <c r="B13" s="482"/>
      <c r="C13" s="482"/>
      <c r="D13" s="482"/>
      <c r="E13" s="482"/>
      <c r="F13" s="482"/>
      <c r="G13" s="482"/>
      <c r="H13" s="482"/>
      <c r="I13" s="482"/>
      <c r="J13" s="482"/>
    </row>
    <row r="14" spans="1:10" x14ac:dyDescent="0.2">
      <c r="A14" s="566" t="s">
        <v>677</v>
      </c>
      <c r="B14" s="566"/>
      <c r="C14" s="566"/>
      <c r="D14" s="566"/>
      <c r="E14" s="566"/>
      <c r="F14" s="566"/>
      <c r="G14" s="566"/>
      <c r="H14" s="566"/>
      <c r="I14" s="566"/>
      <c r="J14" s="566"/>
    </row>
    <row r="15" spans="1:10" x14ac:dyDescent="0.2">
      <c r="A15" s="566" t="s">
        <v>442</v>
      </c>
      <c r="B15" s="566"/>
      <c r="C15" s="566"/>
      <c r="D15" s="566"/>
      <c r="E15" s="566"/>
      <c r="F15" s="566"/>
      <c r="G15" s="566"/>
      <c r="H15" s="566"/>
      <c r="I15" s="566"/>
      <c r="J15" s="566"/>
    </row>
    <row r="16" spans="1:10" x14ac:dyDescent="0.2">
      <c r="A16" s="566" t="s">
        <v>803</v>
      </c>
      <c r="B16" s="566"/>
      <c r="C16" s="566"/>
      <c r="D16" s="566"/>
      <c r="E16" s="566"/>
      <c r="F16" s="566"/>
      <c r="G16" s="566"/>
      <c r="H16" s="566"/>
      <c r="I16" s="566"/>
      <c r="J16" s="566"/>
    </row>
    <row r="17" spans="1:10" x14ac:dyDescent="0.2">
      <c r="A17" s="482" t="s">
        <v>249</v>
      </c>
      <c r="B17" s="482"/>
      <c r="C17" s="482"/>
      <c r="D17" s="482"/>
      <c r="E17" s="482"/>
      <c r="F17" s="482"/>
      <c r="G17" s="482"/>
      <c r="H17" s="482"/>
      <c r="I17" s="482"/>
      <c r="J17" s="482"/>
    </row>
    <row r="18" spans="1:10" x14ac:dyDescent="0.2">
      <c r="A18" s="566" t="s">
        <v>804</v>
      </c>
      <c r="B18" s="566"/>
      <c r="C18" s="566"/>
      <c r="D18" s="566"/>
      <c r="E18" s="566"/>
      <c r="F18" s="566"/>
      <c r="G18" s="566"/>
      <c r="H18" s="566"/>
      <c r="I18" s="566"/>
      <c r="J18" s="566"/>
    </row>
    <row r="19" spans="1:10" x14ac:dyDescent="0.2">
      <c r="A19" s="483"/>
      <c r="B19" s="483"/>
      <c r="C19" s="483"/>
      <c r="D19" s="483"/>
      <c r="E19" s="483"/>
      <c r="F19" s="483"/>
      <c r="G19" s="483"/>
      <c r="H19" s="483"/>
      <c r="I19" s="483"/>
      <c r="J19" s="483"/>
    </row>
    <row r="20" spans="1:10" x14ac:dyDescent="0.2">
      <c r="A20" s="482" t="s">
        <v>251</v>
      </c>
      <c r="B20" s="482"/>
      <c r="C20" s="482"/>
      <c r="D20" s="482"/>
      <c r="E20" s="482"/>
      <c r="F20" s="482"/>
      <c r="G20" s="482"/>
      <c r="H20" s="482"/>
      <c r="I20" s="482"/>
      <c r="J20" s="482"/>
    </row>
    <row r="21" spans="1:10" ht="25.5" customHeight="1" x14ac:dyDescent="0.2">
      <c r="A21" s="566" t="s">
        <v>805</v>
      </c>
      <c r="B21" s="566"/>
      <c r="C21" s="566"/>
      <c r="D21" s="566"/>
      <c r="E21" s="566"/>
      <c r="F21" s="566"/>
      <c r="G21" s="566"/>
      <c r="H21" s="566"/>
      <c r="I21" s="566"/>
      <c r="J21" s="566"/>
    </row>
    <row r="22" spans="1:10" x14ac:dyDescent="0.2">
      <c r="A22" s="568"/>
      <c r="B22" s="568"/>
      <c r="C22" s="568"/>
      <c r="D22" s="568"/>
      <c r="E22" s="568"/>
      <c r="F22" s="568"/>
      <c r="G22" s="568"/>
      <c r="H22" s="568"/>
      <c r="I22" s="568"/>
      <c r="J22" s="568"/>
    </row>
    <row r="23" spans="1:10" x14ac:dyDescent="0.2">
      <c r="A23" s="482" t="s">
        <v>253</v>
      </c>
      <c r="B23" s="482"/>
      <c r="C23" s="482"/>
      <c r="D23" s="482"/>
      <c r="E23" s="482"/>
      <c r="F23" s="482"/>
      <c r="G23" s="482"/>
      <c r="H23" s="482"/>
      <c r="I23" s="482"/>
      <c r="J23" s="482"/>
    </row>
    <row r="24" spans="1:10" ht="33.75" x14ac:dyDescent="0.2">
      <c r="A24" s="119" t="s">
        <v>225</v>
      </c>
      <c r="B24" s="484" t="s">
        <v>224</v>
      </c>
      <c r="C24" s="484"/>
      <c r="D24" s="484"/>
      <c r="E24" s="120" t="str">
        <f>Summary!$G$25</f>
        <v>Actuals           2013-2014</v>
      </c>
      <c r="F24" s="120" t="str">
        <f>Summary!$H$25</f>
        <v>Approved Estimates          2014-2015</v>
      </c>
      <c r="G24" s="120" t="str">
        <f>Summary!$I$25</f>
        <v>Revised Estimates                 2014-2015</v>
      </c>
      <c r="H24" s="120" t="str">
        <f>Summary!$J$25</f>
        <v>Budget Estimates      2015-2016</v>
      </c>
      <c r="I24" s="120" t="str">
        <f>Summary!$K$25</f>
        <v>Forward Estimates     2016-2017</v>
      </c>
      <c r="J24" s="120" t="str">
        <f>Summary!$L$25</f>
        <v>Forward Estimates     2017-2018</v>
      </c>
    </row>
    <row r="25" spans="1:10" x14ac:dyDescent="0.2">
      <c r="A25" s="482" t="s">
        <v>254</v>
      </c>
      <c r="B25" s="482"/>
      <c r="C25" s="482"/>
      <c r="D25" s="482"/>
      <c r="E25" s="482"/>
      <c r="F25" s="482"/>
      <c r="G25" s="482"/>
      <c r="H25" s="482"/>
      <c r="I25" s="482"/>
      <c r="J25" s="482"/>
    </row>
    <row r="26" spans="1:10" x14ac:dyDescent="0.2">
      <c r="A26" s="213">
        <v>200</v>
      </c>
      <c r="B26" s="483" t="s">
        <v>447</v>
      </c>
      <c r="C26" s="483"/>
      <c r="D26" s="483"/>
      <c r="E26" s="157">
        <f>E93</f>
        <v>0</v>
      </c>
      <c r="F26" s="155">
        <f t="shared" ref="F26:J26" si="0">F93</f>
        <v>0</v>
      </c>
      <c r="G26" s="157">
        <f t="shared" si="0"/>
        <v>0</v>
      </c>
      <c r="H26" s="156">
        <f t="shared" si="0"/>
        <v>0</v>
      </c>
      <c r="I26" s="157">
        <f t="shared" si="0"/>
        <v>0</v>
      </c>
      <c r="J26" s="157">
        <f t="shared" si="0"/>
        <v>0</v>
      </c>
    </row>
    <row r="27" spans="1:10" x14ac:dyDescent="0.2">
      <c r="A27" s="213">
        <v>203</v>
      </c>
      <c r="B27" s="483" t="s">
        <v>806</v>
      </c>
      <c r="C27" s="483"/>
      <c r="D27" s="483"/>
      <c r="E27" s="157">
        <f>E183</f>
        <v>72782486.150000006</v>
      </c>
      <c r="F27" s="155">
        <f t="shared" ref="F27:J27" si="1">F183</f>
        <v>65763600</v>
      </c>
      <c r="G27" s="157">
        <f t="shared" si="1"/>
        <v>77708200</v>
      </c>
      <c r="H27" s="156">
        <f t="shared" si="1"/>
        <v>81645000</v>
      </c>
      <c r="I27" s="157">
        <f t="shared" si="1"/>
        <v>78575000</v>
      </c>
      <c r="J27" s="157">
        <f t="shared" si="1"/>
        <v>78595000</v>
      </c>
    </row>
    <row r="28" spans="1:10" x14ac:dyDescent="0.2">
      <c r="A28" s="213">
        <v>204</v>
      </c>
      <c r="B28" s="483" t="s">
        <v>807</v>
      </c>
      <c r="C28" s="483"/>
      <c r="D28" s="483"/>
      <c r="E28" s="157">
        <f>E272</f>
        <v>0</v>
      </c>
      <c r="F28" s="155">
        <f t="shared" ref="F28:J28" si="2">F272</f>
        <v>0</v>
      </c>
      <c r="G28" s="157">
        <f t="shared" si="2"/>
        <v>0</v>
      </c>
      <c r="H28" s="156">
        <f t="shared" si="2"/>
        <v>0</v>
      </c>
      <c r="I28" s="157">
        <f t="shared" si="2"/>
        <v>0</v>
      </c>
      <c r="J28" s="157">
        <f t="shared" si="2"/>
        <v>0</v>
      </c>
    </row>
    <row r="29" spans="1:10" x14ac:dyDescent="0.2">
      <c r="A29" s="213">
        <v>205</v>
      </c>
      <c r="B29" s="483" t="s">
        <v>808</v>
      </c>
      <c r="C29" s="483"/>
      <c r="D29" s="483"/>
      <c r="E29" s="157">
        <f>E358</f>
        <v>864485.78</v>
      </c>
      <c r="F29" s="155">
        <f t="shared" ref="F29:J29" si="3">F358</f>
        <v>106000</v>
      </c>
      <c r="G29" s="157">
        <f t="shared" si="3"/>
        <v>286000</v>
      </c>
      <c r="H29" s="156">
        <f t="shared" si="3"/>
        <v>167500</v>
      </c>
      <c r="I29" s="157">
        <f t="shared" si="3"/>
        <v>167500</v>
      </c>
      <c r="J29" s="157">
        <f t="shared" si="3"/>
        <v>167500</v>
      </c>
    </row>
    <row r="30" spans="1:10" x14ac:dyDescent="0.2">
      <c r="A30" s="213">
        <v>206</v>
      </c>
      <c r="B30" s="483" t="s">
        <v>809</v>
      </c>
      <c r="C30" s="483"/>
      <c r="D30" s="483"/>
      <c r="E30" s="157">
        <f>E451</f>
        <v>34244422.699999996</v>
      </c>
      <c r="F30" s="155">
        <f t="shared" ref="F30:J30" si="4">F451</f>
        <v>36283400</v>
      </c>
      <c r="G30" s="157">
        <f t="shared" si="4"/>
        <v>36469000</v>
      </c>
      <c r="H30" s="156">
        <f t="shared" si="4"/>
        <v>37240500</v>
      </c>
      <c r="I30" s="157">
        <f t="shared" si="4"/>
        <v>37735600</v>
      </c>
      <c r="J30" s="157">
        <f t="shared" si="4"/>
        <v>37960400</v>
      </c>
    </row>
    <row r="31" spans="1:10" x14ac:dyDescent="0.2">
      <c r="A31" s="213">
        <v>207</v>
      </c>
      <c r="B31" s="483" t="s">
        <v>810</v>
      </c>
      <c r="C31" s="483"/>
      <c r="D31" s="483"/>
      <c r="E31" s="157">
        <f>E540</f>
        <v>278607.34999999998</v>
      </c>
      <c r="F31" s="155">
        <f t="shared" ref="F31:J31" si="5">F540</f>
        <v>215500</v>
      </c>
      <c r="G31" s="157">
        <f t="shared" si="5"/>
        <v>256700</v>
      </c>
      <c r="H31" s="156">
        <f t="shared" si="5"/>
        <v>215500</v>
      </c>
      <c r="I31" s="157">
        <f t="shared" si="5"/>
        <v>215500</v>
      </c>
      <c r="J31" s="157">
        <f t="shared" si="5"/>
        <v>215500</v>
      </c>
    </row>
    <row r="32" spans="1:10" x14ac:dyDescent="0.2">
      <c r="A32" s="213">
        <v>208</v>
      </c>
      <c r="B32" s="483" t="s">
        <v>811</v>
      </c>
      <c r="C32" s="483"/>
      <c r="D32" s="483"/>
      <c r="E32" s="157">
        <f>E603</f>
        <v>0</v>
      </c>
      <c r="F32" s="155">
        <f t="shared" ref="F32:J32" si="6">F603</f>
        <v>0</v>
      </c>
      <c r="G32" s="157">
        <f t="shared" si="6"/>
        <v>0</v>
      </c>
      <c r="H32" s="156">
        <f t="shared" si="6"/>
        <v>0</v>
      </c>
      <c r="I32" s="157">
        <f t="shared" si="6"/>
        <v>0</v>
      </c>
      <c r="J32" s="157">
        <f t="shared" si="6"/>
        <v>0</v>
      </c>
    </row>
    <row r="33" spans="1:10" ht="15" customHeight="1" x14ac:dyDescent="0.2">
      <c r="A33" s="487" t="s">
        <v>812</v>
      </c>
      <c r="B33" s="487"/>
      <c r="C33" s="487"/>
      <c r="D33" s="487"/>
      <c r="E33" s="124">
        <f t="shared" ref="E33:J33" si="7">SUM(E26:E32)</f>
        <v>108170001.97999999</v>
      </c>
      <c r="F33" s="124">
        <f t="shared" si="7"/>
        <v>102368500</v>
      </c>
      <c r="G33" s="124">
        <f t="shared" si="7"/>
        <v>114719900</v>
      </c>
      <c r="H33" s="124">
        <f t="shared" si="7"/>
        <v>119268500</v>
      </c>
      <c r="I33" s="124">
        <f t="shared" si="7"/>
        <v>116693600</v>
      </c>
      <c r="J33" s="124">
        <f t="shared" si="7"/>
        <v>116938400</v>
      </c>
    </row>
    <row r="34" spans="1:10" ht="8.25" customHeight="1" x14ac:dyDescent="0.2">
      <c r="A34" s="483"/>
      <c r="B34" s="483"/>
      <c r="C34" s="483"/>
      <c r="D34" s="483"/>
      <c r="E34" s="483"/>
      <c r="F34" s="483"/>
      <c r="G34" s="483"/>
      <c r="H34" s="483"/>
      <c r="I34" s="483"/>
      <c r="J34" s="483"/>
    </row>
    <row r="35" spans="1:10" x14ac:dyDescent="0.2">
      <c r="A35" s="482" t="s">
        <v>259</v>
      </c>
      <c r="B35" s="482"/>
      <c r="C35" s="482"/>
      <c r="D35" s="482"/>
      <c r="E35" s="482"/>
      <c r="F35" s="482"/>
      <c r="G35" s="482"/>
      <c r="H35" s="482"/>
      <c r="I35" s="482"/>
      <c r="J35" s="482"/>
    </row>
    <row r="36" spans="1:10" x14ac:dyDescent="0.2">
      <c r="A36" s="213">
        <v>200</v>
      </c>
      <c r="B36" s="483" t="s">
        <v>447</v>
      </c>
      <c r="C36" s="475"/>
      <c r="D36" s="475"/>
      <c r="E36" s="157">
        <f t="shared" ref="E36:J36" si="8">E120+E126</f>
        <v>2162684.8899999997</v>
      </c>
      <c r="F36" s="157">
        <f t="shared" si="8"/>
        <v>1874500</v>
      </c>
      <c r="G36" s="157">
        <f t="shared" si="8"/>
        <v>2236500</v>
      </c>
      <c r="H36" s="156">
        <f t="shared" si="8"/>
        <v>2078700</v>
      </c>
      <c r="I36" s="157">
        <f t="shared" si="8"/>
        <v>1972700</v>
      </c>
      <c r="J36" s="157">
        <f t="shared" si="8"/>
        <v>1975600</v>
      </c>
    </row>
    <row r="37" spans="1:10" x14ac:dyDescent="0.2">
      <c r="A37" s="213">
        <v>203</v>
      </c>
      <c r="B37" s="483" t="s">
        <v>806</v>
      </c>
      <c r="C37" s="475"/>
      <c r="D37" s="475"/>
      <c r="E37" s="157">
        <f t="shared" ref="E37:J37" si="9">E203+E232</f>
        <v>24977667.530000001</v>
      </c>
      <c r="F37" s="157">
        <f t="shared" si="9"/>
        <v>53471800</v>
      </c>
      <c r="G37" s="157">
        <f t="shared" si="9"/>
        <v>63443500</v>
      </c>
      <c r="H37" s="156">
        <f t="shared" si="9"/>
        <v>31110500</v>
      </c>
      <c r="I37" s="157">
        <f t="shared" si="9"/>
        <v>15809600</v>
      </c>
      <c r="J37" s="157">
        <f t="shared" si="9"/>
        <v>5665600</v>
      </c>
    </row>
    <row r="38" spans="1:10" x14ac:dyDescent="0.2">
      <c r="A38" s="213">
        <v>204</v>
      </c>
      <c r="B38" s="483" t="s">
        <v>807</v>
      </c>
      <c r="C38" s="475"/>
      <c r="D38" s="475"/>
      <c r="E38" s="157">
        <f t="shared" ref="E38:J38" si="10">E295+E301</f>
        <v>462363.06999999995</v>
      </c>
      <c r="F38" s="157">
        <f t="shared" si="10"/>
        <v>539300</v>
      </c>
      <c r="G38" s="157">
        <f t="shared" si="10"/>
        <v>539300</v>
      </c>
      <c r="H38" s="156">
        <f t="shared" si="10"/>
        <v>769000</v>
      </c>
      <c r="I38" s="157">
        <f t="shared" si="10"/>
        <v>799700</v>
      </c>
      <c r="J38" s="157">
        <f t="shared" si="10"/>
        <v>804300</v>
      </c>
    </row>
    <row r="39" spans="1:10" x14ac:dyDescent="0.2">
      <c r="A39" s="213">
        <v>205</v>
      </c>
      <c r="B39" s="483" t="s">
        <v>808</v>
      </c>
      <c r="C39" s="475"/>
      <c r="D39" s="475"/>
      <c r="E39" s="157">
        <f t="shared" ref="E39:J39" si="11">E383+E389</f>
        <v>2342145.31</v>
      </c>
      <c r="F39" s="157">
        <f t="shared" si="11"/>
        <v>991000</v>
      </c>
      <c r="G39" s="157">
        <f t="shared" si="11"/>
        <v>991000</v>
      </c>
      <c r="H39" s="156">
        <f t="shared" si="11"/>
        <v>1043600</v>
      </c>
      <c r="I39" s="157">
        <f t="shared" si="11"/>
        <v>1058200</v>
      </c>
      <c r="J39" s="157">
        <f t="shared" si="11"/>
        <v>1070100</v>
      </c>
    </row>
    <row r="40" spans="1:10" x14ac:dyDescent="0.2">
      <c r="A40" s="213">
        <v>206</v>
      </c>
      <c r="B40" s="483" t="s">
        <v>809</v>
      </c>
      <c r="C40" s="475"/>
      <c r="D40" s="475"/>
      <c r="E40" s="157">
        <f t="shared" ref="E40:J40" si="12">E475+E481</f>
        <v>3861019.4</v>
      </c>
      <c r="F40" s="157">
        <f t="shared" si="12"/>
        <v>2945300</v>
      </c>
      <c r="G40" s="157">
        <f t="shared" si="12"/>
        <v>3834600</v>
      </c>
      <c r="H40" s="156">
        <f t="shared" si="12"/>
        <v>3846900</v>
      </c>
      <c r="I40" s="157">
        <f t="shared" si="12"/>
        <v>3987100</v>
      </c>
      <c r="J40" s="157">
        <f t="shared" si="12"/>
        <v>4017700</v>
      </c>
    </row>
    <row r="41" spans="1:10" x14ac:dyDescent="0.2">
      <c r="A41" s="213">
        <v>207</v>
      </c>
      <c r="B41" s="483" t="s">
        <v>810</v>
      </c>
      <c r="C41" s="475"/>
      <c r="D41" s="475"/>
      <c r="E41" s="157">
        <f t="shared" ref="E41:J41" si="13">E561+E567</f>
        <v>420612.39999999997</v>
      </c>
      <c r="F41" s="157">
        <f t="shared" si="13"/>
        <v>462800</v>
      </c>
      <c r="G41" s="157">
        <f t="shared" si="13"/>
        <v>462800</v>
      </c>
      <c r="H41" s="156">
        <f t="shared" si="13"/>
        <v>480300</v>
      </c>
      <c r="I41" s="157">
        <f t="shared" si="13"/>
        <v>478700</v>
      </c>
      <c r="J41" s="157">
        <f t="shared" si="13"/>
        <v>484600</v>
      </c>
    </row>
    <row r="42" spans="1:10" x14ac:dyDescent="0.2">
      <c r="A42" s="213">
        <v>208</v>
      </c>
      <c r="B42" s="483" t="s">
        <v>811</v>
      </c>
      <c r="C42" s="475"/>
      <c r="D42" s="475"/>
      <c r="E42" s="157">
        <f t="shared" ref="E42:J42" si="14">E629+E635</f>
        <v>454480.03</v>
      </c>
      <c r="F42" s="157">
        <f t="shared" si="14"/>
        <v>440900</v>
      </c>
      <c r="G42" s="157">
        <f t="shared" si="14"/>
        <v>440900</v>
      </c>
      <c r="H42" s="156">
        <f t="shared" si="14"/>
        <v>412500</v>
      </c>
      <c r="I42" s="157">
        <f t="shared" si="14"/>
        <v>447600</v>
      </c>
      <c r="J42" s="157">
        <f t="shared" si="14"/>
        <v>447600</v>
      </c>
    </row>
    <row r="43" spans="1:10" x14ac:dyDescent="0.2">
      <c r="A43" s="486" t="s">
        <v>813</v>
      </c>
      <c r="B43" s="486"/>
      <c r="C43" s="486"/>
      <c r="D43" s="486"/>
      <c r="E43" s="125">
        <f t="shared" ref="E43:J43" si="15">SUM(E36:E42)</f>
        <v>34680972.630000003</v>
      </c>
      <c r="F43" s="125">
        <f t="shared" si="15"/>
        <v>60725600</v>
      </c>
      <c r="G43" s="125">
        <f t="shared" si="15"/>
        <v>71948600</v>
      </c>
      <c r="H43" s="125">
        <f t="shared" si="15"/>
        <v>39741500</v>
      </c>
      <c r="I43" s="125">
        <f t="shared" si="15"/>
        <v>24553600</v>
      </c>
      <c r="J43" s="125">
        <f t="shared" si="15"/>
        <v>14465500</v>
      </c>
    </row>
    <row r="44" spans="1:10" ht="7.5" customHeight="1" x14ac:dyDescent="0.2">
      <c r="A44" s="493"/>
      <c r="B44" s="493"/>
      <c r="C44" s="493"/>
      <c r="D44" s="493"/>
      <c r="E44" s="191"/>
      <c r="F44" s="209"/>
      <c r="G44" s="191"/>
      <c r="H44" s="191"/>
      <c r="I44" s="191"/>
      <c r="J44" s="191"/>
    </row>
    <row r="45" spans="1:10" x14ac:dyDescent="0.2">
      <c r="A45" s="491" t="s">
        <v>261</v>
      </c>
      <c r="B45" s="491"/>
      <c r="C45" s="491"/>
      <c r="D45" s="491"/>
      <c r="E45" s="491"/>
      <c r="F45" s="491"/>
      <c r="G45" s="491"/>
      <c r="H45" s="491"/>
      <c r="I45" s="491"/>
      <c r="J45" s="491"/>
    </row>
    <row r="46" spans="1:10" ht="15" customHeight="1" x14ac:dyDescent="0.2">
      <c r="A46" s="484" t="s">
        <v>262</v>
      </c>
      <c r="B46" s="484"/>
      <c r="C46" s="484"/>
      <c r="D46" s="484"/>
      <c r="E46" s="484"/>
      <c r="F46" s="484"/>
      <c r="G46" s="484"/>
      <c r="H46" s="484"/>
      <c r="I46" s="484"/>
      <c r="J46" s="484"/>
    </row>
    <row r="47" spans="1:10" x14ac:dyDescent="0.2">
      <c r="A47" s="213"/>
      <c r="B47" s="483" t="s">
        <v>6</v>
      </c>
      <c r="C47" s="475"/>
      <c r="D47" s="475"/>
      <c r="E47" s="157">
        <f>E674</f>
        <v>4855402.2700000005</v>
      </c>
      <c r="F47" s="157">
        <f t="shared" ref="F47:J47" si="16">F674</f>
        <v>4203000</v>
      </c>
      <c r="G47" s="157">
        <f t="shared" si="16"/>
        <v>4223300</v>
      </c>
      <c r="H47" s="156">
        <f t="shared" si="16"/>
        <v>4207200</v>
      </c>
      <c r="I47" s="157">
        <f t="shared" si="16"/>
        <v>4488900</v>
      </c>
      <c r="J47" s="157">
        <f t="shared" si="16"/>
        <v>4548000</v>
      </c>
    </row>
    <row r="48" spans="1:10" x14ac:dyDescent="0.2">
      <c r="A48" s="213"/>
      <c r="B48" s="483" t="s">
        <v>175</v>
      </c>
      <c r="C48" s="475"/>
      <c r="D48" s="475"/>
      <c r="E48" s="157">
        <f>E683</f>
        <v>10588.54</v>
      </c>
      <c r="F48" s="157">
        <f t="shared" ref="F48:J48" si="17">F683</f>
        <v>0</v>
      </c>
      <c r="G48" s="157">
        <f t="shared" si="17"/>
        <v>0</v>
      </c>
      <c r="H48" s="156">
        <f t="shared" si="17"/>
        <v>0</v>
      </c>
      <c r="I48" s="157">
        <f t="shared" si="17"/>
        <v>0</v>
      </c>
      <c r="J48" s="157">
        <f t="shared" si="17"/>
        <v>0</v>
      </c>
    </row>
    <row r="49" spans="1:10" x14ac:dyDescent="0.2">
      <c r="A49" s="213"/>
      <c r="B49" s="483" t="s">
        <v>263</v>
      </c>
      <c r="C49" s="475"/>
      <c r="D49" s="475"/>
      <c r="E49" s="157">
        <f>E692</f>
        <v>686932.03</v>
      </c>
      <c r="F49" s="157">
        <f t="shared" ref="F49:J49" si="18">F692</f>
        <v>820900</v>
      </c>
      <c r="G49" s="157">
        <f t="shared" si="18"/>
        <v>820900</v>
      </c>
      <c r="H49" s="156">
        <f t="shared" si="18"/>
        <v>797600</v>
      </c>
      <c r="I49" s="157">
        <f t="shared" si="18"/>
        <v>811800</v>
      </c>
      <c r="J49" s="157">
        <f t="shared" si="18"/>
        <v>811800</v>
      </c>
    </row>
    <row r="50" spans="1:10" x14ac:dyDescent="0.2">
      <c r="A50" s="213"/>
      <c r="B50" s="483" t="s">
        <v>177</v>
      </c>
      <c r="C50" s="475"/>
      <c r="D50" s="475"/>
      <c r="E50" s="157">
        <f>E701</f>
        <v>19500.239999999998</v>
      </c>
      <c r="F50" s="157">
        <f t="shared" ref="F50:J50" si="19">F701</f>
        <v>0</v>
      </c>
      <c r="G50" s="157">
        <f t="shared" si="19"/>
        <v>0</v>
      </c>
      <c r="H50" s="156">
        <f t="shared" si="19"/>
        <v>121800</v>
      </c>
      <c r="I50" s="157">
        <f t="shared" si="19"/>
        <v>0</v>
      </c>
      <c r="J50" s="157">
        <f t="shared" si="19"/>
        <v>0</v>
      </c>
    </row>
    <row r="51" spans="1:10" x14ac:dyDescent="0.2">
      <c r="A51" s="213"/>
      <c r="B51" s="483" t="s">
        <v>264</v>
      </c>
      <c r="C51" s="475"/>
      <c r="D51" s="475"/>
      <c r="E51" s="157">
        <f>E710</f>
        <v>5326781.7</v>
      </c>
      <c r="F51" s="157">
        <f t="shared" ref="F51:J51" si="20">F710</f>
        <v>6113900</v>
      </c>
      <c r="G51" s="157">
        <f t="shared" si="20"/>
        <v>12244900</v>
      </c>
      <c r="H51" s="156">
        <f t="shared" si="20"/>
        <v>9105700</v>
      </c>
      <c r="I51" s="157">
        <f t="shared" si="20"/>
        <v>9105700</v>
      </c>
      <c r="J51" s="157">
        <f t="shared" si="20"/>
        <v>9105700</v>
      </c>
    </row>
    <row r="52" spans="1:10" ht="15" customHeight="1" x14ac:dyDescent="0.2">
      <c r="A52" s="486" t="s">
        <v>265</v>
      </c>
      <c r="B52" s="486"/>
      <c r="C52" s="486"/>
      <c r="D52" s="486"/>
      <c r="E52" s="125">
        <f>SUM(E47:E51)</f>
        <v>10899204.780000001</v>
      </c>
      <c r="F52" s="125">
        <f>SUM(F47:F51)</f>
        <v>11137800</v>
      </c>
      <c r="G52" s="125">
        <f t="shared" ref="G52:J52" si="21">SUM(G47:G51)</f>
        <v>17289100</v>
      </c>
      <c r="H52" s="125">
        <f t="shared" si="21"/>
        <v>14232300</v>
      </c>
      <c r="I52" s="125">
        <f t="shared" si="21"/>
        <v>14406400</v>
      </c>
      <c r="J52" s="125">
        <f t="shared" si="21"/>
        <v>14465500</v>
      </c>
    </row>
    <row r="53" spans="1:10" ht="6.75" customHeight="1" x14ac:dyDescent="0.2">
      <c r="A53" s="483"/>
      <c r="B53" s="483"/>
      <c r="C53" s="483"/>
      <c r="D53" s="483"/>
      <c r="E53" s="483"/>
      <c r="F53" s="483"/>
      <c r="G53" s="483"/>
      <c r="H53" s="483"/>
      <c r="I53" s="483"/>
      <c r="J53" s="483"/>
    </row>
    <row r="54" spans="1:10" x14ac:dyDescent="0.2">
      <c r="A54" s="484" t="s">
        <v>14</v>
      </c>
      <c r="B54" s="484"/>
      <c r="C54" s="484"/>
      <c r="D54" s="484"/>
      <c r="E54" s="484"/>
      <c r="F54" s="484"/>
      <c r="G54" s="484"/>
      <c r="H54" s="484"/>
      <c r="I54" s="484"/>
      <c r="J54" s="484"/>
    </row>
    <row r="55" spans="1:10" ht="33.75" x14ac:dyDescent="0.2">
      <c r="A55" s="119" t="s">
        <v>225</v>
      </c>
      <c r="B55" s="119" t="s">
        <v>226</v>
      </c>
      <c r="C55" s="484" t="s">
        <v>227</v>
      </c>
      <c r="D55" s="488"/>
      <c r="E55" s="120" t="str">
        <f>E24</f>
        <v>Actuals           2013-2014</v>
      </c>
      <c r="F55" s="120" t="str">
        <f t="shared" ref="F55:J55" si="22">F24</f>
        <v>Approved Estimates          2014-2015</v>
      </c>
      <c r="G55" s="120" t="str">
        <f t="shared" si="22"/>
        <v>Revised Estimates                 2014-2015</v>
      </c>
      <c r="H55" s="120" t="str">
        <f t="shared" si="22"/>
        <v>Budget Estimates      2015-2016</v>
      </c>
      <c r="I55" s="120" t="str">
        <f t="shared" si="22"/>
        <v>Forward Estimates     2016-2017</v>
      </c>
      <c r="J55" s="120" t="str">
        <f t="shared" si="22"/>
        <v>Forward Estimates     2017-2018</v>
      </c>
    </row>
    <row r="56" spans="1:10" ht="13.5" customHeight="1" x14ac:dyDescent="0.2">
      <c r="A56" s="127" t="str">
        <f t="shared" ref="A56:A79" si="23">RIGHT(A208,3)</f>
        <v>75A</v>
      </c>
      <c r="B56" s="127" t="str">
        <f t="shared" ref="B56:C71" si="24">B208</f>
        <v>EU</v>
      </c>
      <c r="C56" s="244" t="str">
        <f t="shared" si="24"/>
        <v xml:space="preserve">Little Bay Port Expansion </v>
      </c>
      <c r="D56" s="245"/>
      <c r="E56" s="133">
        <f t="shared" ref="E56:J71" si="25">E208</f>
        <v>0</v>
      </c>
      <c r="F56" s="155">
        <f t="shared" si="25"/>
        <v>6362500</v>
      </c>
      <c r="G56" s="133">
        <f t="shared" si="25"/>
        <v>6362500</v>
      </c>
      <c r="H56" s="123">
        <f t="shared" si="25"/>
        <v>0</v>
      </c>
      <c r="I56" s="133">
        <f t="shared" si="25"/>
        <v>0</v>
      </c>
      <c r="J56" s="122">
        <f t="shared" si="25"/>
        <v>0</v>
      </c>
    </row>
    <row r="57" spans="1:10" ht="13.5" customHeight="1" x14ac:dyDescent="0.2">
      <c r="A57" s="127" t="str">
        <f t="shared" si="23"/>
        <v>76A</v>
      </c>
      <c r="B57" s="127" t="str">
        <f t="shared" si="24"/>
        <v>EU</v>
      </c>
      <c r="C57" s="244" t="str">
        <f t="shared" si="24"/>
        <v>Little Bay Town Centre Expansion Phase 1</v>
      </c>
      <c r="D57" s="245"/>
      <c r="E57" s="133">
        <f t="shared" si="25"/>
        <v>3551.37</v>
      </c>
      <c r="F57" s="155">
        <f t="shared" si="25"/>
        <v>0</v>
      </c>
      <c r="G57" s="133">
        <f t="shared" si="25"/>
        <v>0</v>
      </c>
      <c r="H57" s="123">
        <f t="shared" si="25"/>
        <v>0</v>
      </c>
      <c r="I57" s="133">
        <f t="shared" si="25"/>
        <v>0</v>
      </c>
      <c r="J57" s="122">
        <f t="shared" si="25"/>
        <v>0</v>
      </c>
    </row>
    <row r="58" spans="1:10" ht="13.5" customHeight="1" x14ac:dyDescent="0.2">
      <c r="A58" s="127" t="str">
        <f t="shared" si="23"/>
        <v>78A</v>
      </c>
      <c r="B58" s="127" t="str">
        <f t="shared" si="24"/>
        <v>EU</v>
      </c>
      <c r="C58" s="244" t="str">
        <f t="shared" si="24"/>
        <v xml:space="preserve">Project Management </v>
      </c>
      <c r="D58" s="245"/>
      <c r="E58" s="133">
        <f t="shared" si="25"/>
        <v>920024.14</v>
      </c>
      <c r="F58" s="155">
        <f t="shared" si="25"/>
        <v>2000000</v>
      </c>
      <c r="G58" s="133">
        <f t="shared" si="25"/>
        <v>2000000</v>
      </c>
      <c r="H58" s="123">
        <f t="shared" si="25"/>
        <v>2500000</v>
      </c>
      <c r="I58" s="133">
        <f t="shared" si="25"/>
        <v>0</v>
      </c>
      <c r="J58" s="122">
        <f t="shared" si="25"/>
        <v>0</v>
      </c>
    </row>
    <row r="59" spans="1:10" ht="13.5" customHeight="1" x14ac:dyDescent="0.2">
      <c r="A59" s="127" t="str">
        <f t="shared" si="23"/>
        <v>32A</v>
      </c>
      <c r="B59" s="127" t="str">
        <f t="shared" si="24"/>
        <v>DFID</v>
      </c>
      <c r="C59" s="244" t="str">
        <f t="shared" si="24"/>
        <v>Education Infastructure</v>
      </c>
      <c r="D59" s="245"/>
      <c r="E59" s="133">
        <f t="shared" si="25"/>
        <v>3958931.09</v>
      </c>
      <c r="F59" s="155">
        <f t="shared" si="25"/>
        <v>2200000</v>
      </c>
      <c r="G59" s="133">
        <f t="shared" si="25"/>
        <v>2200000</v>
      </c>
      <c r="H59" s="123">
        <f t="shared" si="25"/>
        <v>284800</v>
      </c>
      <c r="I59" s="133">
        <f t="shared" si="25"/>
        <v>0</v>
      </c>
      <c r="J59" s="122">
        <f t="shared" si="25"/>
        <v>0</v>
      </c>
    </row>
    <row r="60" spans="1:10" ht="13.5" customHeight="1" x14ac:dyDescent="0.2">
      <c r="A60" s="127" t="str">
        <f t="shared" si="23"/>
        <v>61A</v>
      </c>
      <c r="B60" s="127" t="str">
        <f t="shared" si="24"/>
        <v>DFID</v>
      </c>
      <c r="C60" s="244" t="str">
        <f t="shared" si="24"/>
        <v xml:space="preserve">Government Accomodation </v>
      </c>
      <c r="D60" s="245"/>
      <c r="E60" s="133">
        <f t="shared" si="25"/>
        <v>2376706.9300000002</v>
      </c>
      <c r="F60" s="155">
        <f t="shared" si="25"/>
        <v>2000000</v>
      </c>
      <c r="G60" s="133">
        <f t="shared" si="25"/>
        <v>2000000</v>
      </c>
      <c r="H60" s="123">
        <f t="shared" si="25"/>
        <v>2200000</v>
      </c>
      <c r="I60" s="133">
        <f t="shared" si="25"/>
        <v>0</v>
      </c>
      <c r="J60" s="122">
        <f t="shared" si="25"/>
        <v>0</v>
      </c>
    </row>
    <row r="61" spans="1:10" ht="13.5" customHeight="1" x14ac:dyDescent="0.2">
      <c r="A61" s="127" t="str">
        <f t="shared" si="23"/>
        <v>62N</v>
      </c>
      <c r="B61" s="127" t="str">
        <f t="shared" si="24"/>
        <v>DFID</v>
      </c>
      <c r="C61" s="244" t="str">
        <f t="shared" si="24"/>
        <v xml:space="preserve">Miscellaneous(Small Capital Proj) </v>
      </c>
      <c r="D61" s="245"/>
      <c r="E61" s="133">
        <f t="shared" si="25"/>
        <v>1489173.22</v>
      </c>
      <c r="F61" s="155">
        <f t="shared" si="25"/>
        <v>1538600</v>
      </c>
      <c r="G61" s="133">
        <f t="shared" si="25"/>
        <v>1538600</v>
      </c>
      <c r="H61" s="123">
        <f t="shared" si="25"/>
        <v>0</v>
      </c>
      <c r="I61" s="133">
        <f t="shared" si="25"/>
        <v>0</v>
      </c>
      <c r="J61" s="122">
        <f t="shared" si="25"/>
        <v>0</v>
      </c>
    </row>
    <row r="62" spans="1:10" ht="13.5" customHeight="1" x14ac:dyDescent="0.2">
      <c r="A62" s="127" t="str">
        <f t="shared" si="23"/>
        <v>33A</v>
      </c>
      <c r="B62" s="127" t="str">
        <f t="shared" si="24"/>
        <v>DFID</v>
      </c>
      <c r="C62" s="244" t="str">
        <f t="shared" si="24"/>
        <v>Census 2012</v>
      </c>
      <c r="D62" s="245"/>
      <c r="E62" s="133">
        <f t="shared" si="25"/>
        <v>0</v>
      </c>
      <c r="F62" s="155">
        <f t="shared" si="25"/>
        <v>157400</v>
      </c>
      <c r="G62" s="133">
        <f t="shared" si="25"/>
        <v>157400</v>
      </c>
      <c r="H62" s="123">
        <f t="shared" si="25"/>
        <v>157400</v>
      </c>
      <c r="I62" s="133">
        <f t="shared" si="25"/>
        <v>0</v>
      </c>
      <c r="J62" s="122">
        <f t="shared" si="25"/>
        <v>0</v>
      </c>
    </row>
    <row r="63" spans="1:10" ht="13.5" customHeight="1" x14ac:dyDescent="0.2">
      <c r="A63" s="127" t="str">
        <f t="shared" si="23"/>
        <v>34A</v>
      </c>
      <c r="B63" s="127" t="str">
        <f t="shared" si="24"/>
        <v>DFID</v>
      </c>
      <c r="C63" s="244" t="str">
        <f t="shared" si="24"/>
        <v>Technical Support</v>
      </c>
      <c r="D63" s="245"/>
      <c r="E63" s="133">
        <f t="shared" si="25"/>
        <v>0</v>
      </c>
      <c r="F63" s="155">
        <f t="shared" si="25"/>
        <v>0</v>
      </c>
      <c r="G63" s="133">
        <f t="shared" si="25"/>
        <v>1500000</v>
      </c>
      <c r="H63" s="123">
        <f t="shared" si="25"/>
        <v>0</v>
      </c>
      <c r="I63" s="133">
        <f t="shared" si="25"/>
        <v>0</v>
      </c>
      <c r="J63" s="122">
        <f t="shared" si="25"/>
        <v>0</v>
      </c>
    </row>
    <row r="64" spans="1:10" ht="13.5" customHeight="1" x14ac:dyDescent="0.2">
      <c r="A64" s="127" t="str">
        <f t="shared" si="23"/>
        <v>36A</v>
      </c>
      <c r="B64" s="127" t="str">
        <f t="shared" si="24"/>
        <v>EU</v>
      </c>
      <c r="C64" s="244" t="str">
        <f t="shared" si="24"/>
        <v xml:space="preserve">Carr's Bay Port Development </v>
      </c>
      <c r="D64" s="245"/>
      <c r="E64" s="133">
        <f t="shared" si="25"/>
        <v>3346385.46</v>
      </c>
      <c r="F64" s="155">
        <f t="shared" si="25"/>
        <v>2200000</v>
      </c>
      <c r="G64" s="133">
        <f t="shared" si="25"/>
        <v>2200000</v>
      </c>
      <c r="H64" s="123">
        <f t="shared" si="25"/>
        <v>0</v>
      </c>
      <c r="I64" s="133">
        <f t="shared" si="25"/>
        <v>0</v>
      </c>
      <c r="J64" s="122">
        <f t="shared" si="25"/>
        <v>0</v>
      </c>
    </row>
    <row r="65" spans="1:10" ht="13.5" customHeight="1" x14ac:dyDescent="0.2">
      <c r="A65" s="127" t="str">
        <f t="shared" si="23"/>
        <v>24A</v>
      </c>
      <c r="B65" s="127" t="str">
        <f t="shared" si="24"/>
        <v>DFID</v>
      </c>
      <c r="C65" s="244" t="str">
        <f t="shared" si="24"/>
        <v>Miscellaneous (Small Capital) 14</v>
      </c>
      <c r="D65" s="245"/>
      <c r="E65" s="133">
        <f t="shared" si="25"/>
        <v>1489173.22</v>
      </c>
      <c r="F65" s="155">
        <f t="shared" si="25"/>
        <v>350000</v>
      </c>
      <c r="G65" s="133">
        <f t="shared" si="25"/>
        <v>1800000</v>
      </c>
      <c r="H65" s="123">
        <f t="shared" si="25"/>
        <v>302000</v>
      </c>
      <c r="I65" s="133">
        <f t="shared" si="25"/>
        <v>0</v>
      </c>
      <c r="J65" s="122">
        <f t="shared" si="25"/>
        <v>0</v>
      </c>
    </row>
    <row r="66" spans="1:10" ht="13.5" customHeight="1" x14ac:dyDescent="0.2">
      <c r="A66" s="127" t="str">
        <f t="shared" si="23"/>
        <v>37A</v>
      </c>
      <c r="B66" s="127" t="str">
        <f t="shared" si="24"/>
        <v>DFID</v>
      </c>
      <c r="C66" s="244" t="str">
        <f t="shared" si="24"/>
        <v xml:space="preserve">Hospital Redevelopment </v>
      </c>
      <c r="D66" s="245"/>
      <c r="E66" s="133">
        <f t="shared" si="25"/>
        <v>1414444.51</v>
      </c>
      <c r="F66" s="155">
        <f t="shared" si="25"/>
        <v>11183800</v>
      </c>
      <c r="G66" s="133">
        <f t="shared" si="25"/>
        <v>11183800</v>
      </c>
      <c r="H66" s="123">
        <f t="shared" si="25"/>
        <v>1000000</v>
      </c>
      <c r="I66" s="133">
        <f t="shared" si="25"/>
        <v>0</v>
      </c>
      <c r="J66" s="122">
        <f t="shared" si="25"/>
        <v>0</v>
      </c>
    </row>
    <row r="67" spans="1:10" ht="13.5" customHeight="1" x14ac:dyDescent="0.2">
      <c r="A67" s="127" t="str">
        <f t="shared" si="23"/>
        <v>66A</v>
      </c>
      <c r="B67" s="127" t="str">
        <f t="shared" si="24"/>
        <v>EU</v>
      </c>
      <c r="C67" s="244" t="str">
        <f t="shared" si="24"/>
        <v xml:space="preserve">Port Development(Gunn Hill) </v>
      </c>
      <c r="D67" s="245"/>
      <c r="E67" s="133">
        <f t="shared" si="25"/>
        <v>3278296.45</v>
      </c>
      <c r="F67" s="155">
        <f t="shared" si="25"/>
        <v>0</v>
      </c>
      <c r="G67" s="133">
        <f t="shared" si="25"/>
        <v>281700</v>
      </c>
      <c r="H67" s="123">
        <f t="shared" si="25"/>
        <v>0</v>
      </c>
      <c r="I67" s="133">
        <f t="shared" si="25"/>
        <v>0</v>
      </c>
      <c r="J67" s="122">
        <f t="shared" si="25"/>
        <v>0</v>
      </c>
    </row>
    <row r="68" spans="1:10" ht="13.5" customHeight="1" x14ac:dyDescent="0.2">
      <c r="A68" s="127" t="str">
        <f t="shared" si="23"/>
        <v>68A</v>
      </c>
      <c r="B68" s="127" t="str">
        <f t="shared" si="24"/>
        <v>EU</v>
      </c>
      <c r="C68" s="244" t="str">
        <f t="shared" si="24"/>
        <v xml:space="preserve">Sports Centre </v>
      </c>
      <c r="D68" s="245"/>
      <c r="E68" s="133">
        <f t="shared" si="25"/>
        <v>0</v>
      </c>
      <c r="F68" s="155">
        <f t="shared" si="25"/>
        <v>1800000</v>
      </c>
      <c r="G68" s="133">
        <f t="shared" si="25"/>
        <v>3640000</v>
      </c>
      <c r="H68" s="123">
        <f t="shared" si="25"/>
        <v>0</v>
      </c>
      <c r="I68" s="133">
        <f t="shared" si="25"/>
        <v>0</v>
      </c>
      <c r="J68" s="122">
        <f t="shared" si="25"/>
        <v>0</v>
      </c>
    </row>
    <row r="69" spans="1:10" ht="13.5" customHeight="1" x14ac:dyDescent="0.2">
      <c r="A69" s="127" t="str">
        <f t="shared" si="23"/>
        <v>69A</v>
      </c>
      <c r="B69" s="127" t="str">
        <f t="shared" si="24"/>
        <v>EU</v>
      </c>
      <c r="C69" s="244" t="str">
        <f t="shared" si="24"/>
        <v>MAHLE-Tractors</v>
      </c>
      <c r="D69" s="245"/>
      <c r="E69" s="133">
        <f t="shared" si="25"/>
        <v>199999.16</v>
      </c>
      <c r="F69" s="155">
        <f t="shared" si="25"/>
        <v>0</v>
      </c>
      <c r="G69" s="133">
        <f t="shared" si="25"/>
        <v>0</v>
      </c>
      <c r="H69" s="123">
        <f t="shared" si="25"/>
        <v>0</v>
      </c>
      <c r="I69" s="133">
        <f t="shared" si="25"/>
        <v>0</v>
      </c>
      <c r="J69" s="122">
        <f t="shared" si="25"/>
        <v>0</v>
      </c>
    </row>
    <row r="70" spans="1:10" ht="13.5" customHeight="1" x14ac:dyDescent="0.2">
      <c r="A70" s="127" t="str">
        <f t="shared" si="23"/>
        <v>70A</v>
      </c>
      <c r="B70" s="127" t="str">
        <f t="shared" si="24"/>
        <v>EU</v>
      </c>
      <c r="C70" s="244" t="str">
        <f t="shared" si="24"/>
        <v>Miscellaneous 14</v>
      </c>
      <c r="D70" s="245"/>
      <c r="E70" s="133">
        <f t="shared" si="25"/>
        <v>269290.32</v>
      </c>
      <c r="F70" s="155">
        <f t="shared" si="25"/>
        <v>1000000</v>
      </c>
      <c r="G70" s="133">
        <f t="shared" si="25"/>
        <v>1000000</v>
      </c>
      <c r="H70" s="123">
        <f t="shared" si="25"/>
        <v>1500000</v>
      </c>
      <c r="I70" s="133">
        <f t="shared" si="25"/>
        <v>320000</v>
      </c>
      <c r="J70" s="122">
        <f t="shared" si="25"/>
        <v>0</v>
      </c>
    </row>
    <row r="71" spans="1:10" ht="13.5" customHeight="1" x14ac:dyDescent="0.2">
      <c r="A71" s="127" t="str">
        <f t="shared" si="23"/>
        <v>71A</v>
      </c>
      <c r="B71" s="127" t="str">
        <f t="shared" si="24"/>
        <v>DFID</v>
      </c>
      <c r="C71" s="244" t="str">
        <f t="shared" si="24"/>
        <v>MUL GENSET</v>
      </c>
      <c r="D71" s="245"/>
      <c r="E71" s="133">
        <f t="shared" si="25"/>
        <v>4660791.9800000004</v>
      </c>
      <c r="F71" s="155">
        <f t="shared" si="25"/>
        <v>15000000</v>
      </c>
      <c r="G71" s="133">
        <f t="shared" si="25"/>
        <v>15000000</v>
      </c>
      <c r="H71" s="123">
        <f t="shared" si="25"/>
        <v>10000000</v>
      </c>
      <c r="I71" s="133">
        <f t="shared" si="25"/>
        <v>8618400</v>
      </c>
      <c r="J71" s="122">
        <f t="shared" si="25"/>
        <v>0</v>
      </c>
    </row>
    <row r="72" spans="1:10" ht="13.5" customHeight="1" x14ac:dyDescent="0.2">
      <c r="A72" s="127" t="str">
        <f t="shared" si="23"/>
        <v>72A</v>
      </c>
      <c r="B72" s="127" t="str">
        <f t="shared" ref="B72:C79" si="26">B224</f>
        <v>EU</v>
      </c>
      <c r="C72" s="244" t="str">
        <f t="shared" si="26"/>
        <v>LookOut Housing Force 10</v>
      </c>
      <c r="D72" s="245"/>
      <c r="E72" s="133">
        <f t="shared" ref="E72:J79" si="27">E224</f>
        <v>300000</v>
      </c>
      <c r="F72" s="155">
        <f t="shared" si="27"/>
        <v>700000</v>
      </c>
      <c r="G72" s="133">
        <f t="shared" si="27"/>
        <v>700000</v>
      </c>
      <c r="H72" s="123">
        <f t="shared" si="27"/>
        <v>0</v>
      </c>
      <c r="I72" s="133">
        <f t="shared" si="27"/>
        <v>0</v>
      </c>
      <c r="J72" s="122">
        <f t="shared" si="27"/>
        <v>0</v>
      </c>
    </row>
    <row r="73" spans="1:10" ht="13.5" customHeight="1" x14ac:dyDescent="0.2">
      <c r="A73" s="127" t="str">
        <f t="shared" si="23"/>
        <v>73A</v>
      </c>
      <c r="B73" s="127" t="str">
        <f t="shared" si="26"/>
        <v>EU</v>
      </c>
      <c r="C73" s="244" t="str">
        <f t="shared" si="26"/>
        <v>Credit Union Support to Housing</v>
      </c>
      <c r="D73" s="245"/>
      <c r="E73" s="133">
        <f t="shared" si="27"/>
        <v>0</v>
      </c>
      <c r="F73" s="155">
        <f t="shared" si="27"/>
        <v>1500000</v>
      </c>
      <c r="G73" s="133">
        <f t="shared" si="27"/>
        <v>1500000</v>
      </c>
      <c r="H73" s="123">
        <f t="shared" si="27"/>
        <v>1500000</v>
      </c>
      <c r="I73" s="133">
        <f t="shared" si="27"/>
        <v>0</v>
      </c>
      <c r="J73" s="122">
        <f t="shared" si="27"/>
        <v>0</v>
      </c>
    </row>
    <row r="74" spans="1:10" ht="13.5" customHeight="1" x14ac:dyDescent="0.2">
      <c r="A74" s="127" t="str">
        <f t="shared" si="23"/>
        <v>74A</v>
      </c>
      <c r="B74" s="127" t="str">
        <f t="shared" si="26"/>
        <v>EU</v>
      </c>
      <c r="C74" s="244" t="str">
        <f t="shared" si="26"/>
        <v>Davy Hill</v>
      </c>
      <c r="D74" s="245"/>
      <c r="E74" s="133">
        <f t="shared" si="27"/>
        <v>75000</v>
      </c>
      <c r="F74" s="155">
        <f t="shared" si="27"/>
        <v>1500000</v>
      </c>
      <c r="G74" s="133">
        <f t="shared" si="27"/>
        <v>1500000</v>
      </c>
      <c r="H74" s="123">
        <f t="shared" si="27"/>
        <v>1300000</v>
      </c>
      <c r="I74" s="133">
        <f t="shared" si="27"/>
        <v>119300</v>
      </c>
      <c r="J74" s="122">
        <f t="shared" si="27"/>
        <v>0</v>
      </c>
    </row>
    <row r="75" spans="1:10" ht="13.5" customHeight="1" x14ac:dyDescent="0.2">
      <c r="A75" s="127" t="str">
        <f t="shared" si="23"/>
        <v>85A</v>
      </c>
      <c r="B75" s="127" t="str">
        <f t="shared" si="26"/>
        <v>EU</v>
      </c>
      <c r="C75" s="244" t="str">
        <f t="shared" si="26"/>
        <v xml:space="preserve">Little Bay Interim Works </v>
      </c>
      <c r="D75" s="245"/>
      <c r="E75" s="133">
        <f t="shared" si="27"/>
        <v>0</v>
      </c>
      <c r="F75" s="155">
        <f t="shared" si="27"/>
        <v>95500</v>
      </c>
      <c r="G75" s="133">
        <f t="shared" si="27"/>
        <v>95500</v>
      </c>
      <c r="H75" s="123">
        <f t="shared" si="27"/>
        <v>0</v>
      </c>
      <c r="I75" s="133">
        <f t="shared" si="27"/>
        <v>0</v>
      </c>
      <c r="J75" s="122">
        <f t="shared" si="27"/>
        <v>0</v>
      </c>
    </row>
    <row r="76" spans="1:10" ht="13.5" customHeight="1" x14ac:dyDescent="0.2">
      <c r="A76" s="127" t="str">
        <f t="shared" si="23"/>
        <v>78A</v>
      </c>
      <c r="B76" s="127" t="str">
        <f t="shared" si="26"/>
        <v>EU</v>
      </c>
      <c r="C76" s="244" t="str">
        <f t="shared" si="26"/>
        <v>Port Development</v>
      </c>
      <c r="D76" s="245"/>
      <c r="E76" s="133">
        <f t="shared" si="27"/>
        <v>0</v>
      </c>
      <c r="F76" s="155">
        <f t="shared" si="27"/>
        <v>0</v>
      </c>
      <c r="G76" s="133">
        <f t="shared" si="27"/>
        <v>0</v>
      </c>
      <c r="H76" s="123">
        <f t="shared" si="27"/>
        <v>1500000</v>
      </c>
      <c r="I76" s="133">
        <f t="shared" si="27"/>
        <v>0</v>
      </c>
      <c r="J76" s="122">
        <f t="shared" si="27"/>
        <v>0</v>
      </c>
    </row>
    <row r="77" spans="1:10" ht="13.5" customHeight="1" x14ac:dyDescent="0.2">
      <c r="A77" s="127" t="str">
        <f t="shared" si="23"/>
        <v>77A</v>
      </c>
      <c r="B77" s="127" t="str">
        <f t="shared" si="26"/>
        <v>EU</v>
      </c>
      <c r="C77" s="244" t="str">
        <f t="shared" si="26"/>
        <v>Economic Infrastructure Development</v>
      </c>
      <c r="D77" s="245"/>
      <c r="E77" s="133">
        <f t="shared" si="27"/>
        <v>0</v>
      </c>
      <c r="F77" s="155">
        <f t="shared" si="27"/>
        <v>0</v>
      </c>
      <c r="G77" s="133">
        <f t="shared" si="27"/>
        <v>0</v>
      </c>
      <c r="H77" s="123">
        <f t="shared" si="27"/>
        <v>2000000</v>
      </c>
      <c r="I77" s="133">
        <f t="shared" si="27"/>
        <v>1089500</v>
      </c>
      <c r="J77" s="122">
        <f t="shared" si="27"/>
        <v>0</v>
      </c>
    </row>
    <row r="78" spans="1:10" ht="13.5" customHeight="1" x14ac:dyDescent="0.2">
      <c r="A78" s="127" t="str">
        <f t="shared" si="23"/>
        <v>76A</v>
      </c>
      <c r="B78" s="127" t="str">
        <f t="shared" si="26"/>
        <v>EU</v>
      </c>
      <c r="C78" s="244" t="str">
        <f t="shared" si="26"/>
        <v>Water Course Embankment Protection</v>
      </c>
      <c r="D78" s="245"/>
      <c r="E78" s="133">
        <f t="shared" si="27"/>
        <v>0</v>
      </c>
      <c r="F78" s="155">
        <f t="shared" si="27"/>
        <v>0</v>
      </c>
      <c r="G78" s="133">
        <f t="shared" si="27"/>
        <v>0</v>
      </c>
      <c r="H78" s="123">
        <f t="shared" si="27"/>
        <v>265000</v>
      </c>
      <c r="I78" s="133">
        <f t="shared" si="27"/>
        <v>0</v>
      </c>
      <c r="J78" s="122">
        <f t="shared" si="27"/>
        <v>0</v>
      </c>
    </row>
    <row r="79" spans="1:10" ht="13.5" customHeight="1" x14ac:dyDescent="0.2">
      <c r="A79" s="127" t="str">
        <f t="shared" si="23"/>
        <v>75A</v>
      </c>
      <c r="B79" s="127" t="str">
        <f t="shared" si="26"/>
        <v>EU</v>
      </c>
      <c r="C79" s="244" t="str">
        <f t="shared" si="26"/>
        <v>Promotion and Development</v>
      </c>
      <c r="D79" s="245"/>
      <c r="E79" s="133">
        <f t="shared" si="27"/>
        <v>0</v>
      </c>
      <c r="F79" s="155">
        <f t="shared" si="27"/>
        <v>0</v>
      </c>
      <c r="G79" s="133">
        <f t="shared" si="27"/>
        <v>0</v>
      </c>
      <c r="H79" s="123">
        <f t="shared" si="27"/>
        <v>1000000</v>
      </c>
      <c r="I79" s="133">
        <f t="shared" si="27"/>
        <v>0</v>
      </c>
      <c r="J79" s="122">
        <f t="shared" si="27"/>
        <v>0</v>
      </c>
    </row>
    <row r="80" spans="1:10" x14ac:dyDescent="0.2">
      <c r="A80" s="486" t="s">
        <v>56</v>
      </c>
      <c r="B80" s="486"/>
      <c r="C80" s="486"/>
      <c r="D80" s="486"/>
      <c r="E80" s="125">
        <f t="shared" ref="E80:J80" si="28">SUM(E56:E79)</f>
        <v>23781767.850000001</v>
      </c>
      <c r="F80" s="125">
        <f t="shared" si="28"/>
        <v>49587800</v>
      </c>
      <c r="G80" s="125">
        <f t="shared" si="28"/>
        <v>54659500</v>
      </c>
      <c r="H80" s="125">
        <f t="shared" si="28"/>
        <v>25509200</v>
      </c>
      <c r="I80" s="125">
        <f t="shared" si="28"/>
        <v>10147200</v>
      </c>
      <c r="J80" s="125">
        <f t="shared" si="28"/>
        <v>0</v>
      </c>
    </row>
    <row r="81" spans="1:10" ht="8.25" customHeight="1" x14ac:dyDescent="0.2">
      <c r="A81" s="483"/>
      <c r="B81" s="483"/>
      <c r="C81" s="483"/>
      <c r="D81" s="483"/>
      <c r="E81" s="483"/>
      <c r="F81" s="483"/>
      <c r="G81" s="483"/>
      <c r="H81" s="483"/>
      <c r="I81" s="483"/>
      <c r="J81" s="483"/>
    </row>
    <row r="82" spans="1:10" x14ac:dyDescent="0.2">
      <c r="A82" s="487" t="s">
        <v>813</v>
      </c>
      <c r="B82" s="487"/>
      <c r="C82" s="487"/>
      <c r="D82" s="487"/>
      <c r="E82" s="128">
        <f t="shared" ref="E82:J82" si="29">SUM(E52,E80)</f>
        <v>34680972.630000003</v>
      </c>
      <c r="F82" s="128">
        <f t="shared" si="29"/>
        <v>60725600</v>
      </c>
      <c r="G82" s="128">
        <f t="shared" si="29"/>
        <v>71948600</v>
      </c>
      <c r="H82" s="128">
        <f t="shared" si="29"/>
        <v>39741500</v>
      </c>
      <c r="I82" s="128">
        <f t="shared" si="29"/>
        <v>24553600</v>
      </c>
      <c r="J82" s="128">
        <f t="shared" si="29"/>
        <v>14465500</v>
      </c>
    </row>
    <row r="83" spans="1:10" ht="7.5" customHeight="1" x14ac:dyDescent="0.2">
      <c r="A83" s="483"/>
      <c r="B83" s="483"/>
      <c r="C83" s="483"/>
      <c r="D83" s="483"/>
      <c r="E83" s="483"/>
      <c r="F83" s="483"/>
      <c r="G83" s="483"/>
      <c r="H83" s="483"/>
      <c r="I83" s="483"/>
      <c r="J83" s="483"/>
    </row>
    <row r="84" spans="1:10" x14ac:dyDescent="0.2">
      <c r="A84" s="482" t="s">
        <v>266</v>
      </c>
      <c r="B84" s="482"/>
      <c r="C84" s="482"/>
      <c r="D84" s="482"/>
      <c r="E84" s="482"/>
      <c r="F84" s="482"/>
      <c r="G84" s="482"/>
      <c r="H84" s="482"/>
      <c r="I84" s="482"/>
      <c r="J84" s="482"/>
    </row>
    <row r="85" spans="1:10" ht="15" customHeight="1" x14ac:dyDescent="0.2">
      <c r="A85" s="487" t="s">
        <v>267</v>
      </c>
      <c r="B85" s="487"/>
      <c r="C85" s="487"/>
      <c r="D85" s="487"/>
      <c r="E85" s="130"/>
      <c r="F85" s="130"/>
      <c r="G85" s="130"/>
      <c r="H85" s="129"/>
      <c r="I85" s="130"/>
      <c r="J85" s="130"/>
    </row>
    <row r="86" spans="1:10" ht="15" customHeight="1" x14ac:dyDescent="0.2">
      <c r="A86" s="483"/>
      <c r="B86" s="483"/>
      <c r="C86" s="483"/>
      <c r="D86" s="483"/>
      <c r="E86" s="483"/>
      <c r="F86" s="483"/>
      <c r="G86" s="483"/>
      <c r="H86" s="483"/>
      <c r="I86" s="483"/>
      <c r="J86" s="483"/>
    </row>
    <row r="87" spans="1:10" x14ac:dyDescent="0.2">
      <c r="A87" s="492" t="s">
        <v>814</v>
      </c>
      <c r="B87" s="492"/>
      <c r="C87" s="492"/>
      <c r="D87" s="492"/>
      <c r="E87" s="492"/>
      <c r="F87" s="492"/>
      <c r="G87" s="492"/>
      <c r="H87" s="492"/>
      <c r="I87" s="492"/>
      <c r="J87" s="492"/>
    </row>
    <row r="88" spans="1:10" ht="15" customHeight="1" x14ac:dyDescent="0.2">
      <c r="A88" s="493" t="s">
        <v>269</v>
      </c>
      <c r="B88" s="493"/>
      <c r="C88" s="493"/>
      <c r="D88" s="475"/>
      <c r="E88" s="475"/>
      <c r="F88" s="475"/>
      <c r="G88" s="475"/>
      <c r="H88" s="475"/>
      <c r="I88" s="475"/>
      <c r="J88" s="475"/>
    </row>
    <row r="89" spans="1:10" ht="24" customHeight="1" x14ac:dyDescent="0.2">
      <c r="A89" s="483" t="s">
        <v>815</v>
      </c>
      <c r="B89" s="483"/>
      <c r="C89" s="483"/>
      <c r="D89" s="483"/>
      <c r="E89" s="483"/>
      <c r="F89" s="483"/>
      <c r="G89" s="483"/>
      <c r="H89" s="483"/>
      <c r="I89" s="483"/>
      <c r="J89" s="483"/>
    </row>
    <row r="90" spans="1:10" x14ac:dyDescent="0.2">
      <c r="A90" s="482" t="s">
        <v>271</v>
      </c>
      <c r="B90" s="482"/>
      <c r="C90" s="482"/>
      <c r="D90" s="482"/>
      <c r="E90" s="482"/>
      <c r="F90" s="482"/>
      <c r="G90" s="482"/>
      <c r="H90" s="482"/>
      <c r="I90" s="482"/>
      <c r="J90" s="482"/>
    </row>
    <row r="91" spans="1:10" ht="33.75" x14ac:dyDescent="0.2">
      <c r="A91" s="131" t="s">
        <v>225</v>
      </c>
      <c r="B91" s="493" t="s">
        <v>224</v>
      </c>
      <c r="C91" s="493"/>
      <c r="D91" s="493"/>
      <c r="E91" s="120" t="str">
        <f t="shared" ref="E91:J91" si="30">E24</f>
        <v>Actuals           2013-2014</v>
      </c>
      <c r="F91" s="120" t="str">
        <f t="shared" si="30"/>
        <v>Approved Estimates          2014-2015</v>
      </c>
      <c r="G91" s="120" t="str">
        <f t="shared" si="30"/>
        <v>Revised Estimates                 2014-2015</v>
      </c>
      <c r="H91" s="120" t="str">
        <f t="shared" si="30"/>
        <v>Budget Estimates      2015-2016</v>
      </c>
      <c r="I91" s="120" t="str">
        <f t="shared" si="30"/>
        <v>Forward Estimates     2016-2017</v>
      </c>
      <c r="J91" s="120" t="str">
        <f t="shared" si="30"/>
        <v>Forward Estimates     2017-2018</v>
      </c>
    </row>
    <row r="92" spans="1:10" x14ac:dyDescent="0.2">
      <c r="A92" s="121"/>
      <c r="B92" s="485"/>
      <c r="C92" s="485"/>
      <c r="D92" s="485"/>
      <c r="E92" s="122"/>
      <c r="F92" s="192"/>
      <c r="G92" s="122"/>
      <c r="H92" s="123"/>
      <c r="I92" s="133"/>
      <c r="J92" s="133"/>
    </row>
    <row r="93" spans="1:10" x14ac:dyDescent="0.2">
      <c r="A93" s="487" t="s">
        <v>812</v>
      </c>
      <c r="B93" s="487"/>
      <c r="C93" s="487"/>
      <c r="D93" s="487"/>
      <c r="E93" s="124">
        <f t="shared" ref="E93:J93" si="31">SUM(E92:E92)</f>
        <v>0</v>
      </c>
      <c r="F93" s="124">
        <f t="shared" si="31"/>
        <v>0</v>
      </c>
      <c r="G93" s="124">
        <f t="shared" si="31"/>
        <v>0</v>
      </c>
      <c r="H93" s="124">
        <f t="shared" si="31"/>
        <v>0</v>
      </c>
      <c r="I93" s="124">
        <f t="shared" si="31"/>
        <v>0</v>
      </c>
      <c r="J93" s="124">
        <f t="shared" si="31"/>
        <v>0</v>
      </c>
    </row>
    <row r="94" spans="1:10" x14ac:dyDescent="0.2">
      <c r="A94" s="483"/>
      <c r="B94" s="483"/>
      <c r="C94" s="483"/>
      <c r="D94" s="483"/>
      <c r="E94" s="483"/>
      <c r="F94" s="483"/>
      <c r="G94" s="483"/>
      <c r="H94" s="483"/>
      <c r="I94" s="483"/>
      <c r="J94" s="483"/>
    </row>
    <row r="95" spans="1:10" x14ac:dyDescent="0.2">
      <c r="A95" s="482" t="s">
        <v>262</v>
      </c>
      <c r="B95" s="482"/>
      <c r="C95" s="482"/>
      <c r="D95" s="482"/>
      <c r="E95" s="482"/>
      <c r="F95" s="482"/>
      <c r="G95" s="482"/>
      <c r="H95" s="482"/>
      <c r="I95" s="482"/>
      <c r="J95" s="482"/>
    </row>
    <row r="96" spans="1:10" ht="33.75" x14ac:dyDescent="0.2">
      <c r="A96" s="131" t="s">
        <v>225</v>
      </c>
      <c r="B96" s="493" t="s">
        <v>224</v>
      </c>
      <c r="C96" s="493"/>
      <c r="D96" s="493"/>
      <c r="E96" s="120" t="str">
        <f t="shared" ref="E96:J96" si="32">E24</f>
        <v>Actuals           2013-2014</v>
      </c>
      <c r="F96" s="120" t="str">
        <f t="shared" si="32"/>
        <v>Approved Estimates          2014-2015</v>
      </c>
      <c r="G96" s="120" t="str">
        <f t="shared" si="32"/>
        <v>Revised Estimates                 2014-2015</v>
      </c>
      <c r="H96" s="120" t="str">
        <f t="shared" si="32"/>
        <v>Budget Estimates      2015-2016</v>
      </c>
      <c r="I96" s="120" t="str">
        <f t="shared" si="32"/>
        <v>Forward Estimates     2016-2017</v>
      </c>
      <c r="J96" s="120" t="str">
        <f t="shared" si="32"/>
        <v>Forward Estimates     2017-2018</v>
      </c>
    </row>
    <row r="97" spans="1:10" x14ac:dyDescent="0.2">
      <c r="A97" s="493" t="s">
        <v>6</v>
      </c>
      <c r="B97" s="493"/>
      <c r="C97" s="493"/>
      <c r="D97" s="493"/>
      <c r="E97" s="493"/>
      <c r="F97" s="493"/>
      <c r="G97" s="493"/>
      <c r="H97" s="493"/>
      <c r="I97" s="493"/>
      <c r="J97" s="137"/>
    </row>
    <row r="98" spans="1:10" x14ac:dyDescent="0.2">
      <c r="A98" s="213">
        <v>210</v>
      </c>
      <c r="B98" s="483" t="s">
        <v>6</v>
      </c>
      <c r="C98" s="475"/>
      <c r="D98" s="475"/>
      <c r="E98" s="157">
        <v>247798.38</v>
      </c>
      <c r="F98" s="157">
        <v>449800</v>
      </c>
      <c r="G98" s="157">
        <v>449800</v>
      </c>
      <c r="H98" s="156">
        <v>461700</v>
      </c>
      <c r="I98" s="157">
        <v>465800</v>
      </c>
      <c r="J98" s="157">
        <v>468700</v>
      </c>
    </row>
    <row r="99" spans="1:10" x14ac:dyDescent="0.2">
      <c r="A99" s="213">
        <v>212</v>
      </c>
      <c r="B99" s="483" t="s">
        <v>8</v>
      </c>
      <c r="C99" s="475"/>
      <c r="D99" s="475"/>
      <c r="E99" s="157">
        <v>0</v>
      </c>
      <c r="F99" s="157">
        <v>0</v>
      </c>
      <c r="G99" s="157">
        <v>0</v>
      </c>
      <c r="H99" s="156">
        <v>0</v>
      </c>
      <c r="I99" s="157">
        <v>0</v>
      </c>
      <c r="J99" s="157">
        <v>0</v>
      </c>
    </row>
    <row r="100" spans="1:10" x14ac:dyDescent="0.2">
      <c r="A100" s="213">
        <v>216</v>
      </c>
      <c r="B100" s="483" t="s">
        <v>9</v>
      </c>
      <c r="C100" s="475"/>
      <c r="D100" s="475"/>
      <c r="E100" s="157">
        <v>154143.01</v>
      </c>
      <c r="F100" s="157">
        <v>165400</v>
      </c>
      <c r="G100" s="157">
        <v>165400</v>
      </c>
      <c r="H100" s="156">
        <v>165400</v>
      </c>
      <c r="I100" s="157">
        <v>165400</v>
      </c>
      <c r="J100" s="157">
        <v>165400</v>
      </c>
    </row>
    <row r="101" spans="1:10" x14ac:dyDescent="0.2">
      <c r="A101" s="213">
        <v>218</v>
      </c>
      <c r="B101" s="483" t="s">
        <v>272</v>
      </c>
      <c r="C101" s="475"/>
      <c r="D101" s="475"/>
      <c r="E101" s="157">
        <v>0</v>
      </c>
      <c r="F101" s="157">
        <v>0</v>
      </c>
      <c r="G101" s="157">
        <v>0</v>
      </c>
      <c r="H101" s="156">
        <v>110100</v>
      </c>
      <c r="I101" s="157">
        <v>0</v>
      </c>
      <c r="J101" s="157">
        <v>0</v>
      </c>
    </row>
    <row r="102" spans="1:10" ht="15" customHeight="1" x14ac:dyDescent="0.2">
      <c r="A102" s="497" t="s">
        <v>273</v>
      </c>
      <c r="B102" s="497"/>
      <c r="C102" s="497"/>
      <c r="D102" s="497"/>
      <c r="E102" s="132">
        <f>SUM(E98:E101)</f>
        <v>401941.39</v>
      </c>
      <c r="F102" s="132">
        <f t="shared" ref="F102:J102" si="33">SUM(F98:F101)</f>
        <v>615200</v>
      </c>
      <c r="G102" s="132">
        <f t="shared" si="33"/>
        <v>615200</v>
      </c>
      <c r="H102" s="132">
        <f t="shared" si="33"/>
        <v>737200</v>
      </c>
      <c r="I102" s="132">
        <f t="shared" si="33"/>
        <v>631200</v>
      </c>
      <c r="J102" s="132">
        <f t="shared" si="33"/>
        <v>634100</v>
      </c>
    </row>
    <row r="103" spans="1:10" ht="15" customHeight="1" x14ac:dyDescent="0.2">
      <c r="A103" s="497" t="s">
        <v>274</v>
      </c>
      <c r="B103" s="497"/>
      <c r="C103" s="497"/>
      <c r="D103" s="497"/>
      <c r="E103" s="497"/>
      <c r="F103" s="497"/>
      <c r="G103" s="497"/>
      <c r="H103" s="497"/>
      <c r="I103" s="497"/>
      <c r="J103" s="137"/>
    </row>
    <row r="104" spans="1:10" x14ac:dyDescent="0.2">
      <c r="A104" s="213">
        <v>222</v>
      </c>
      <c r="B104" s="483" t="s">
        <v>186</v>
      </c>
      <c r="C104" s="475"/>
      <c r="D104" s="475"/>
      <c r="E104" s="157">
        <v>127532.13</v>
      </c>
      <c r="F104" s="157">
        <v>225000</v>
      </c>
      <c r="G104" s="157">
        <v>225000</v>
      </c>
      <c r="H104" s="156">
        <v>225000</v>
      </c>
      <c r="I104" s="157">
        <v>225000</v>
      </c>
      <c r="J104" s="157">
        <v>225000</v>
      </c>
    </row>
    <row r="105" spans="1:10" x14ac:dyDescent="0.2">
      <c r="A105" s="213">
        <v>226</v>
      </c>
      <c r="B105" s="483" t="s">
        <v>188</v>
      </c>
      <c r="C105" s="475"/>
      <c r="D105" s="475"/>
      <c r="E105" s="157">
        <v>14726.43</v>
      </c>
      <c r="F105" s="157">
        <v>15000</v>
      </c>
      <c r="G105" s="157">
        <v>15000</v>
      </c>
      <c r="H105" s="156">
        <v>15000</v>
      </c>
      <c r="I105" s="157">
        <v>15000</v>
      </c>
      <c r="J105" s="157">
        <v>15000</v>
      </c>
    </row>
    <row r="106" spans="1:10" x14ac:dyDescent="0.2">
      <c r="A106" s="213">
        <v>228</v>
      </c>
      <c r="B106" s="483" t="s">
        <v>189</v>
      </c>
      <c r="C106" s="475"/>
      <c r="D106" s="475"/>
      <c r="E106" s="157">
        <v>14925.19</v>
      </c>
      <c r="F106" s="157">
        <v>15000</v>
      </c>
      <c r="G106" s="157">
        <v>15000</v>
      </c>
      <c r="H106" s="156">
        <v>15000</v>
      </c>
      <c r="I106" s="157">
        <v>15000</v>
      </c>
      <c r="J106" s="157">
        <v>15000</v>
      </c>
    </row>
    <row r="107" spans="1:10" x14ac:dyDescent="0.2">
      <c r="A107" s="213">
        <v>229</v>
      </c>
      <c r="B107" s="483" t="s">
        <v>190</v>
      </c>
      <c r="C107" s="475"/>
      <c r="D107" s="475"/>
      <c r="E107" s="157">
        <v>69862.98</v>
      </c>
      <c r="F107" s="157">
        <v>90000</v>
      </c>
      <c r="G107" s="157">
        <v>90000</v>
      </c>
      <c r="H107" s="156">
        <v>90000</v>
      </c>
      <c r="I107" s="157">
        <v>90000</v>
      </c>
      <c r="J107" s="157">
        <v>90000</v>
      </c>
    </row>
    <row r="108" spans="1:10" x14ac:dyDescent="0.2">
      <c r="A108" s="213">
        <v>232</v>
      </c>
      <c r="B108" s="483" t="s">
        <v>192</v>
      </c>
      <c r="C108" s="475"/>
      <c r="D108" s="475"/>
      <c r="E108" s="157">
        <v>11522.93</v>
      </c>
      <c r="F108" s="157">
        <v>15000</v>
      </c>
      <c r="G108" s="157">
        <v>15000</v>
      </c>
      <c r="H108" s="156">
        <f>7000+5000</f>
        <v>12000</v>
      </c>
      <c r="I108" s="157">
        <f t="shared" ref="I108:J108" si="34">7000+5000</f>
        <v>12000</v>
      </c>
      <c r="J108" s="157">
        <f t="shared" si="34"/>
        <v>12000</v>
      </c>
    </row>
    <row r="109" spans="1:10" x14ac:dyDescent="0.2">
      <c r="A109" s="213">
        <v>234</v>
      </c>
      <c r="B109" s="483" t="s">
        <v>193</v>
      </c>
      <c r="C109" s="475"/>
      <c r="D109" s="475"/>
      <c r="E109" s="157">
        <v>0</v>
      </c>
      <c r="F109" s="157">
        <v>58800</v>
      </c>
      <c r="G109" s="157">
        <v>58800</v>
      </c>
      <c r="H109" s="156">
        <v>0</v>
      </c>
      <c r="I109" s="157">
        <v>0</v>
      </c>
      <c r="J109" s="157">
        <v>0</v>
      </c>
    </row>
    <row r="110" spans="1:10" x14ac:dyDescent="0.2">
      <c r="A110" s="213">
        <v>236</v>
      </c>
      <c r="B110" s="483" t="s">
        <v>194</v>
      </c>
      <c r="C110" s="475"/>
      <c r="D110" s="475"/>
      <c r="E110" s="157">
        <v>0</v>
      </c>
      <c r="F110" s="157">
        <v>312400</v>
      </c>
      <c r="G110" s="157">
        <v>296200</v>
      </c>
      <c r="H110" s="156">
        <f>250000+12000</f>
        <v>262000</v>
      </c>
      <c r="I110" s="157">
        <f t="shared" ref="I110:J110" si="35">250000+12000</f>
        <v>262000</v>
      </c>
      <c r="J110" s="157">
        <f t="shared" si="35"/>
        <v>262000</v>
      </c>
    </row>
    <row r="111" spans="1:10" x14ac:dyDescent="0.2">
      <c r="A111" s="213">
        <v>240</v>
      </c>
      <c r="B111" s="483" t="s">
        <v>196</v>
      </c>
      <c r="C111" s="475"/>
      <c r="D111" s="475"/>
      <c r="E111" s="157">
        <v>9460.9500000000007</v>
      </c>
      <c r="F111" s="157">
        <v>10000</v>
      </c>
      <c r="G111" s="157">
        <v>10000</v>
      </c>
      <c r="H111" s="156">
        <v>10000</v>
      </c>
      <c r="I111" s="157">
        <v>10000</v>
      </c>
      <c r="J111" s="157">
        <v>10000</v>
      </c>
    </row>
    <row r="112" spans="1:10" x14ac:dyDescent="0.2">
      <c r="A112" s="213">
        <v>246</v>
      </c>
      <c r="B112" s="483" t="s">
        <v>199</v>
      </c>
      <c r="C112" s="475"/>
      <c r="D112" s="475"/>
      <c r="E112" s="157">
        <v>8942.380000000001</v>
      </c>
      <c r="F112" s="157">
        <v>10000</v>
      </c>
      <c r="G112" s="157">
        <v>10000</v>
      </c>
      <c r="H112" s="156">
        <v>3500</v>
      </c>
      <c r="I112" s="157">
        <v>3500</v>
      </c>
      <c r="J112" s="157">
        <v>3500</v>
      </c>
    </row>
    <row r="113" spans="1:10" x14ac:dyDescent="0.2">
      <c r="A113" s="213">
        <v>261</v>
      </c>
      <c r="B113" s="483" t="s">
        <v>202</v>
      </c>
      <c r="C113" s="475"/>
      <c r="D113" s="475"/>
      <c r="E113" s="157">
        <v>521778.92</v>
      </c>
      <c r="F113" s="157">
        <v>205000</v>
      </c>
      <c r="G113" s="157">
        <v>583200</v>
      </c>
      <c r="H113" s="156">
        <v>567000</v>
      </c>
      <c r="I113" s="157">
        <v>567000</v>
      </c>
      <c r="J113" s="157">
        <v>567000</v>
      </c>
    </row>
    <row r="114" spans="1:10" x14ac:dyDescent="0.2">
      <c r="A114" s="213">
        <v>262</v>
      </c>
      <c r="B114" s="483" t="s">
        <v>203</v>
      </c>
      <c r="C114" s="475"/>
      <c r="D114" s="475"/>
      <c r="E114" s="157">
        <v>580035.68999999994</v>
      </c>
      <c r="F114" s="157">
        <v>0</v>
      </c>
      <c r="G114" s="157">
        <v>0</v>
      </c>
      <c r="H114" s="156">
        <v>0</v>
      </c>
      <c r="I114" s="157">
        <v>0</v>
      </c>
      <c r="J114" s="157">
        <v>0</v>
      </c>
    </row>
    <row r="115" spans="1:10" x14ac:dyDescent="0.2">
      <c r="A115" s="213">
        <v>272</v>
      </c>
      <c r="B115" s="483" t="s">
        <v>207</v>
      </c>
      <c r="C115" s="475"/>
      <c r="D115" s="475"/>
      <c r="E115" s="157">
        <v>373321.03</v>
      </c>
      <c r="F115" s="157">
        <v>246100</v>
      </c>
      <c r="G115" s="157">
        <v>246100</v>
      </c>
      <c r="H115" s="156">
        <f>246100+3900-75000-50000</f>
        <v>125000</v>
      </c>
      <c r="I115" s="157">
        <f>H115</f>
        <v>125000</v>
      </c>
      <c r="J115" s="157">
        <f>I115</f>
        <v>125000</v>
      </c>
    </row>
    <row r="116" spans="1:10" x14ac:dyDescent="0.2">
      <c r="A116" s="213">
        <v>274</v>
      </c>
      <c r="B116" s="483" t="s">
        <v>209</v>
      </c>
      <c r="C116" s="475"/>
      <c r="D116" s="475"/>
      <c r="E116" s="157">
        <v>0</v>
      </c>
      <c r="F116" s="157">
        <v>25000</v>
      </c>
      <c r="G116" s="157">
        <v>25000</v>
      </c>
      <c r="H116" s="156">
        <v>0</v>
      </c>
      <c r="I116" s="157">
        <v>0</v>
      </c>
      <c r="J116" s="157">
        <v>0</v>
      </c>
    </row>
    <row r="117" spans="1:10" x14ac:dyDescent="0.2">
      <c r="A117" s="213">
        <v>275</v>
      </c>
      <c r="B117" s="483" t="s">
        <v>210</v>
      </c>
      <c r="C117" s="475"/>
      <c r="D117" s="475"/>
      <c r="E117" s="157">
        <v>1229.95</v>
      </c>
      <c r="F117" s="157">
        <v>2000</v>
      </c>
      <c r="G117" s="157">
        <v>2000</v>
      </c>
      <c r="H117" s="156">
        <v>2000</v>
      </c>
      <c r="I117" s="157">
        <v>2000</v>
      </c>
      <c r="J117" s="157">
        <v>2000</v>
      </c>
    </row>
    <row r="118" spans="1:10" x14ac:dyDescent="0.2">
      <c r="A118" s="213">
        <v>281</v>
      </c>
      <c r="B118" s="483" t="s">
        <v>216</v>
      </c>
      <c r="C118" s="475"/>
      <c r="D118" s="475"/>
      <c r="E118" s="157">
        <v>27404.92</v>
      </c>
      <c r="F118" s="157">
        <v>30000</v>
      </c>
      <c r="G118" s="157">
        <v>30000</v>
      </c>
      <c r="H118" s="156">
        <v>15000</v>
      </c>
      <c r="I118" s="157">
        <v>15000</v>
      </c>
      <c r="J118" s="157">
        <v>15000</v>
      </c>
    </row>
    <row r="119" spans="1:10" ht="15" customHeight="1" x14ac:dyDescent="0.2">
      <c r="A119" s="497" t="s">
        <v>276</v>
      </c>
      <c r="B119" s="497"/>
      <c r="C119" s="497"/>
      <c r="D119" s="497"/>
      <c r="E119" s="132">
        <f t="shared" ref="E119:J119" si="36">SUM(E104:E118)</f>
        <v>1760743.4999999998</v>
      </c>
      <c r="F119" s="193">
        <f t="shared" si="36"/>
        <v>1259300</v>
      </c>
      <c r="G119" s="132">
        <f t="shared" si="36"/>
        <v>1621300</v>
      </c>
      <c r="H119" s="132">
        <f>SUM(H104:H118)</f>
        <v>1341500</v>
      </c>
      <c r="I119" s="132">
        <f t="shared" si="36"/>
        <v>1341500</v>
      </c>
      <c r="J119" s="132">
        <f t="shared" si="36"/>
        <v>1341500</v>
      </c>
    </row>
    <row r="120" spans="1:10" ht="15" customHeight="1" x14ac:dyDescent="0.2">
      <c r="A120" s="498" t="s">
        <v>277</v>
      </c>
      <c r="B120" s="498"/>
      <c r="C120" s="498"/>
      <c r="D120" s="498"/>
      <c r="E120" s="134">
        <f t="shared" ref="E120:J120" si="37">SUM(E102,E119)</f>
        <v>2162684.8899999997</v>
      </c>
      <c r="F120" s="134">
        <f t="shared" si="37"/>
        <v>1874500</v>
      </c>
      <c r="G120" s="134">
        <f t="shared" si="37"/>
        <v>2236500</v>
      </c>
      <c r="H120" s="134">
        <f t="shared" si="37"/>
        <v>2078700</v>
      </c>
      <c r="I120" s="134">
        <f t="shared" si="37"/>
        <v>1972700</v>
      </c>
      <c r="J120" s="134">
        <f t="shared" si="37"/>
        <v>1975600</v>
      </c>
    </row>
    <row r="121" spans="1:10" x14ac:dyDescent="0.2">
      <c r="A121" s="483"/>
      <c r="B121" s="483"/>
      <c r="C121" s="483"/>
      <c r="D121" s="483"/>
      <c r="E121" s="483"/>
      <c r="F121" s="483"/>
      <c r="G121" s="483"/>
      <c r="H121" s="483"/>
      <c r="I121" s="483"/>
      <c r="J121" s="137"/>
    </row>
    <row r="122" spans="1:10" ht="18" customHeight="1" x14ac:dyDescent="0.2">
      <c r="A122" s="500" t="s">
        <v>14</v>
      </c>
      <c r="B122" s="500"/>
      <c r="C122" s="500"/>
      <c r="D122" s="500"/>
      <c r="E122" s="500"/>
      <c r="F122" s="500"/>
      <c r="G122" s="500"/>
      <c r="H122" s="500"/>
      <c r="I122" s="500"/>
      <c r="J122" s="500"/>
    </row>
    <row r="123" spans="1:10" ht="18" customHeight="1" x14ac:dyDescent="0.2">
      <c r="A123" s="484" t="s">
        <v>224</v>
      </c>
      <c r="B123" s="484"/>
      <c r="C123" s="484"/>
      <c r="D123" s="484"/>
      <c r="E123" s="482" t="str">
        <f t="shared" ref="E123:J123" si="38">E24</f>
        <v>Actuals           2013-2014</v>
      </c>
      <c r="F123" s="482" t="str">
        <f t="shared" si="38"/>
        <v>Approved Estimates          2014-2015</v>
      </c>
      <c r="G123" s="482" t="str">
        <f t="shared" si="38"/>
        <v>Revised Estimates                 2014-2015</v>
      </c>
      <c r="H123" s="482" t="str">
        <f t="shared" si="38"/>
        <v>Budget Estimates      2015-2016</v>
      </c>
      <c r="I123" s="482" t="str">
        <f t="shared" si="38"/>
        <v>Forward Estimates     2016-2017</v>
      </c>
      <c r="J123" s="482" t="str">
        <f t="shared" si="38"/>
        <v>Forward Estimates     2017-2018</v>
      </c>
    </row>
    <row r="124" spans="1:10" x14ac:dyDescent="0.2">
      <c r="A124" s="119" t="s">
        <v>225</v>
      </c>
      <c r="B124" s="119" t="s">
        <v>226</v>
      </c>
      <c r="C124" s="484" t="s">
        <v>227</v>
      </c>
      <c r="D124" s="484"/>
      <c r="E124" s="475"/>
      <c r="F124" s="475"/>
      <c r="G124" s="475"/>
      <c r="H124" s="475"/>
      <c r="I124" s="475"/>
      <c r="J124" s="475"/>
    </row>
    <row r="125" spans="1:10" x14ac:dyDescent="0.2">
      <c r="A125" s="135"/>
      <c r="B125" s="135"/>
      <c r="C125" s="497"/>
      <c r="D125" s="497"/>
      <c r="E125" s="133"/>
      <c r="F125" s="155"/>
      <c r="G125" s="133"/>
      <c r="H125" s="123"/>
      <c r="I125" s="133"/>
      <c r="J125" s="122"/>
    </row>
    <row r="126" spans="1:10" ht="15" customHeight="1" x14ac:dyDescent="0.2">
      <c r="A126" s="487" t="s">
        <v>14</v>
      </c>
      <c r="B126" s="487"/>
      <c r="C126" s="487"/>
      <c r="D126" s="487"/>
      <c r="E126" s="136">
        <v>0</v>
      </c>
      <c r="F126" s="136">
        <v>0</v>
      </c>
      <c r="G126" s="136">
        <v>0</v>
      </c>
      <c r="H126" s="136">
        <v>0</v>
      </c>
      <c r="I126" s="136">
        <v>0</v>
      </c>
      <c r="J126" s="136">
        <v>0</v>
      </c>
    </row>
    <row r="127" spans="1:10" ht="15" customHeight="1" x14ac:dyDescent="0.2">
      <c r="A127" s="537"/>
      <c r="B127" s="537"/>
      <c r="C127" s="537"/>
      <c r="D127" s="537"/>
      <c r="E127" s="537"/>
      <c r="F127" s="537"/>
      <c r="G127" s="537"/>
      <c r="H127" s="537"/>
      <c r="I127" s="537"/>
      <c r="J127" s="537"/>
    </row>
    <row r="128" spans="1:10" x14ac:dyDescent="0.2">
      <c r="A128" s="499" t="s">
        <v>266</v>
      </c>
      <c r="B128" s="499"/>
      <c r="C128" s="499"/>
      <c r="D128" s="499"/>
      <c r="E128" s="499"/>
      <c r="F128" s="508"/>
      <c r="G128" s="508"/>
      <c r="H128" s="508"/>
      <c r="I128" s="508"/>
      <c r="J128" s="508"/>
    </row>
    <row r="129" spans="1:10" x14ac:dyDescent="0.2">
      <c r="A129" s="484" t="s">
        <v>278</v>
      </c>
      <c r="B129" s="484"/>
      <c r="C129" s="484"/>
      <c r="D129" s="120" t="s">
        <v>279</v>
      </c>
      <c r="E129" s="194" t="s">
        <v>280</v>
      </c>
      <c r="F129" s="195"/>
      <c r="G129" s="152"/>
      <c r="H129" s="152"/>
      <c r="I129" s="152"/>
      <c r="J129" s="153"/>
    </row>
    <row r="130" spans="1:10" x14ac:dyDescent="0.2">
      <c r="A130" s="485" t="s">
        <v>2411</v>
      </c>
      <c r="B130" s="485"/>
      <c r="C130" s="485"/>
      <c r="D130" s="121" t="s">
        <v>1502</v>
      </c>
      <c r="E130" s="196">
        <v>1</v>
      </c>
      <c r="F130" s="197"/>
      <c r="G130" s="140"/>
      <c r="H130" s="140"/>
      <c r="I130" s="140"/>
      <c r="J130" s="143"/>
    </row>
    <row r="131" spans="1:10" x14ac:dyDescent="0.2">
      <c r="A131" s="485" t="s">
        <v>801</v>
      </c>
      <c r="B131" s="485"/>
      <c r="C131" s="485"/>
      <c r="D131" s="121" t="s">
        <v>1506</v>
      </c>
      <c r="E131" s="196">
        <v>1</v>
      </c>
      <c r="F131" s="197"/>
      <c r="G131" s="140"/>
      <c r="H131" s="140"/>
      <c r="I131" s="140"/>
      <c r="J131" s="143"/>
    </row>
    <row r="132" spans="1:10" x14ac:dyDescent="0.2">
      <c r="A132" s="485" t="s">
        <v>2316</v>
      </c>
      <c r="B132" s="485"/>
      <c r="C132" s="485"/>
      <c r="D132" s="121" t="s">
        <v>2317</v>
      </c>
      <c r="E132" s="196">
        <v>1</v>
      </c>
      <c r="F132" s="197"/>
      <c r="G132" s="140"/>
      <c r="H132" s="140"/>
      <c r="I132" s="140"/>
      <c r="J132" s="143"/>
    </row>
    <row r="133" spans="1:10" ht="15" customHeight="1" x14ac:dyDescent="0.2">
      <c r="A133" s="485" t="s">
        <v>2318</v>
      </c>
      <c r="B133" s="485"/>
      <c r="C133" s="485"/>
      <c r="D133" s="121" t="s">
        <v>2319</v>
      </c>
      <c r="E133" s="196">
        <v>1</v>
      </c>
      <c r="F133" s="197"/>
      <c r="G133" s="140"/>
      <c r="H133" s="140"/>
      <c r="I133" s="140"/>
      <c r="J133" s="143"/>
    </row>
    <row r="134" spans="1:10" ht="15" customHeight="1" x14ac:dyDescent="0.2">
      <c r="A134" s="498" t="s">
        <v>281</v>
      </c>
      <c r="B134" s="498"/>
      <c r="C134" s="498"/>
      <c r="D134" s="498"/>
      <c r="E134" s="198">
        <f>SUM(E130:E133)</f>
        <v>4</v>
      </c>
      <c r="F134" s="199"/>
      <c r="G134" s="146"/>
      <c r="H134" s="146"/>
      <c r="I134" s="146"/>
      <c r="J134" s="147"/>
    </row>
    <row r="135" spans="1:10" x14ac:dyDescent="0.2">
      <c r="A135" s="483"/>
      <c r="B135" s="483"/>
      <c r="C135" s="483"/>
      <c r="D135" s="483"/>
      <c r="E135" s="483"/>
      <c r="F135" s="501"/>
      <c r="G135" s="501"/>
      <c r="H135" s="501"/>
      <c r="I135" s="501"/>
      <c r="J135" s="501"/>
    </row>
    <row r="136" spans="1:10" ht="15" customHeight="1" x14ac:dyDescent="0.2">
      <c r="A136" s="502" t="s">
        <v>282</v>
      </c>
      <c r="B136" s="502"/>
      <c r="C136" s="502"/>
      <c r="D136" s="502"/>
      <c r="E136" s="502"/>
      <c r="F136" s="502"/>
      <c r="G136" s="502"/>
      <c r="H136" s="502"/>
      <c r="I136" s="502"/>
      <c r="J136" s="502"/>
    </row>
    <row r="137" spans="1:10" ht="15" customHeight="1" x14ac:dyDescent="0.2">
      <c r="A137" s="503" t="s">
        <v>283</v>
      </c>
      <c r="B137" s="503"/>
      <c r="C137" s="503"/>
      <c r="D137" s="503"/>
      <c r="E137" s="503"/>
      <c r="F137" s="503"/>
      <c r="G137" s="503"/>
      <c r="H137" s="503"/>
      <c r="I137" s="503"/>
      <c r="J137" s="503"/>
    </row>
    <row r="138" spans="1:10" x14ac:dyDescent="0.2">
      <c r="A138" s="562" t="s">
        <v>816</v>
      </c>
      <c r="B138" s="562"/>
      <c r="C138" s="562"/>
      <c r="D138" s="562"/>
      <c r="E138" s="562"/>
      <c r="F138" s="562"/>
      <c r="G138" s="562"/>
      <c r="H138" s="562"/>
      <c r="I138" s="562"/>
      <c r="J138" s="562"/>
    </row>
    <row r="139" spans="1:10" x14ac:dyDescent="0.2">
      <c r="A139" s="562" t="s">
        <v>817</v>
      </c>
      <c r="B139" s="562"/>
      <c r="C139" s="562"/>
      <c r="D139" s="562"/>
      <c r="E139" s="562"/>
      <c r="F139" s="562"/>
      <c r="G139" s="562"/>
      <c r="H139" s="562"/>
      <c r="I139" s="562"/>
      <c r="J139" s="562"/>
    </row>
    <row r="140" spans="1:10" x14ac:dyDescent="0.2">
      <c r="A140" s="562" t="s">
        <v>818</v>
      </c>
      <c r="B140" s="562"/>
      <c r="C140" s="562"/>
      <c r="D140" s="562"/>
      <c r="E140" s="562"/>
      <c r="F140" s="562"/>
      <c r="G140" s="562"/>
      <c r="H140" s="562"/>
      <c r="I140" s="562"/>
      <c r="J140" s="562"/>
    </row>
    <row r="141" spans="1:10" x14ac:dyDescent="0.2">
      <c r="A141" s="562" t="s">
        <v>819</v>
      </c>
      <c r="B141" s="562"/>
      <c r="C141" s="562"/>
      <c r="D141" s="562"/>
      <c r="E141" s="562"/>
      <c r="F141" s="562"/>
      <c r="G141" s="562"/>
      <c r="H141" s="562"/>
      <c r="I141" s="562"/>
      <c r="J141" s="562"/>
    </row>
    <row r="142" spans="1:10" x14ac:dyDescent="0.2">
      <c r="A142" s="562" t="s">
        <v>820</v>
      </c>
      <c r="B142" s="562"/>
      <c r="C142" s="562"/>
      <c r="D142" s="562"/>
      <c r="E142" s="562"/>
      <c r="F142" s="562"/>
      <c r="G142" s="562"/>
      <c r="H142" s="562"/>
      <c r="I142" s="562"/>
      <c r="J142" s="562"/>
    </row>
    <row r="143" spans="1:10" x14ac:dyDescent="0.2">
      <c r="A143" s="483"/>
      <c r="B143" s="483"/>
      <c r="C143" s="483"/>
      <c r="D143" s="483"/>
      <c r="E143" s="483"/>
      <c r="F143" s="483"/>
      <c r="G143" s="483"/>
      <c r="H143" s="483"/>
      <c r="I143" s="483"/>
      <c r="J143" s="483"/>
    </row>
    <row r="144" spans="1:10" ht="15" customHeight="1" x14ac:dyDescent="0.2">
      <c r="A144" s="506" t="s">
        <v>359</v>
      </c>
      <c r="B144" s="506"/>
      <c r="C144" s="506"/>
      <c r="D144" s="506"/>
      <c r="E144" s="506"/>
      <c r="F144" s="506"/>
      <c r="G144" s="506"/>
      <c r="H144" s="506"/>
      <c r="I144" s="506"/>
      <c r="J144" s="506"/>
    </row>
    <row r="145" spans="1:10" x14ac:dyDescent="0.2">
      <c r="A145" s="483"/>
      <c r="B145" s="483"/>
      <c r="C145" s="483"/>
      <c r="D145" s="483"/>
      <c r="E145" s="483"/>
      <c r="F145" s="483"/>
      <c r="G145" s="483"/>
      <c r="H145" s="483"/>
      <c r="I145" s="483"/>
      <c r="J145" s="483"/>
    </row>
    <row r="146" spans="1:10" x14ac:dyDescent="0.2">
      <c r="A146" s="483"/>
      <c r="B146" s="483"/>
      <c r="C146" s="483"/>
      <c r="D146" s="483"/>
      <c r="E146" s="483"/>
      <c r="F146" s="483"/>
      <c r="G146" s="483"/>
      <c r="H146" s="483"/>
      <c r="I146" s="483"/>
      <c r="J146" s="483"/>
    </row>
    <row r="147" spans="1:10" x14ac:dyDescent="0.2">
      <c r="A147" s="483"/>
      <c r="B147" s="483"/>
      <c r="C147" s="483"/>
      <c r="D147" s="483"/>
      <c r="E147" s="483"/>
      <c r="F147" s="483"/>
      <c r="G147" s="483"/>
      <c r="H147" s="483"/>
      <c r="I147" s="483"/>
      <c r="J147" s="483"/>
    </row>
    <row r="148" spans="1:10" x14ac:dyDescent="0.2">
      <c r="A148" s="483"/>
      <c r="B148" s="483"/>
      <c r="C148" s="483"/>
      <c r="D148" s="483"/>
      <c r="E148" s="483"/>
      <c r="F148" s="483"/>
      <c r="G148" s="483"/>
      <c r="H148" s="483"/>
      <c r="I148" s="483"/>
      <c r="J148" s="483"/>
    </row>
    <row r="149" spans="1:10" ht="22.5" customHeight="1" x14ac:dyDescent="0.2">
      <c r="A149" s="502" t="s">
        <v>289</v>
      </c>
      <c r="B149" s="502"/>
      <c r="C149" s="502"/>
      <c r="D149" s="502"/>
      <c r="E149" s="502"/>
      <c r="F149" s="148" t="s">
        <v>290</v>
      </c>
      <c r="G149" s="148" t="s">
        <v>291</v>
      </c>
      <c r="H149" s="148" t="s">
        <v>292</v>
      </c>
      <c r="I149" s="148" t="s">
        <v>293</v>
      </c>
      <c r="J149" s="148" t="s">
        <v>294</v>
      </c>
    </row>
    <row r="150" spans="1:10" ht="15" customHeight="1" x14ac:dyDescent="0.2">
      <c r="A150" s="502" t="s">
        <v>295</v>
      </c>
      <c r="B150" s="502"/>
      <c r="C150" s="502"/>
      <c r="D150" s="502"/>
      <c r="E150" s="502"/>
      <c r="F150" s="502"/>
      <c r="G150" s="502"/>
      <c r="H150" s="502"/>
      <c r="I150" s="502"/>
      <c r="J150" s="502"/>
    </row>
    <row r="151" spans="1:10" x14ac:dyDescent="0.2">
      <c r="A151" s="562" t="s">
        <v>821</v>
      </c>
      <c r="B151" s="562"/>
      <c r="C151" s="562"/>
      <c r="D151" s="562"/>
      <c r="E151" s="562"/>
      <c r="F151" s="229"/>
      <c r="G151" s="230"/>
      <c r="H151" s="230"/>
      <c r="I151" s="230"/>
      <c r="J151" s="230"/>
    </row>
    <row r="152" spans="1:10" x14ac:dyDescent="0.2">
      <c r="A152" s="562" t="s">
        <v>822</v>
      </c>
      <c r="B152" s="562"/>
      <c r="C152" s="562"/>
      <c r="D152" s="562"/>
      <c r="E152" s="562"/>
      <c r="F152" s="229"/>
      <c r="G152" s="230"/>
      <c r="H152" s="230"/>
      <c r="I152" s="230"/>
      <c r="J152" s="230"/>
    </row>
    <row r="153" spans="1:10" x14ac:dyDescent="0.2">
      <c r="A153" s="562" t="s">
        <v>823</v>
      </c>
      <c r="B153" s="562"/>
      <c r="C153" s="562"/>
      <c r="D153" s="562"/>
      <c r="E153" s="562"/>
      <c r="F153" s="229"/>
      <c r="G153" s="230"/>
      <c r="H153" s="230"/>
      <c r="I153" s="230"/>
      <c r="J153" s="230"/>
    </row>
    <row r="154" spans="1:10" x14ac:dyDescent="0.2">
      <c r="A154" s="562" t="s">
        <v>824</v>
      </c>
      <c r="B154" s="562"/>
      <c r="C154" s="562"/>
      <c r="D154" s="562"/>
      <c r="E154" s="562"/>
      <c r="F154" s="229"/>
      <c r="G154" s="230"/>
      <c r="H154" s="230"/>
      <c r="I154" s="230"/>
      <c r="J154" s="230"/>
    </row>
    <row r="155" spans="1:10" x14ac:dyDescent="0.2">
      <c r="A155" s="562" t="s">
        <v>825</v>
      </c>
      <c r="B155" s="562"/>
      <c r="C155" s="562"/>
      <c r="D155" s="562"/>
      <c r="E155" s="562"/>
      <c r="F155" s="229"/>
      <c r="G155" s="230"/>
      <c r="H155" s="230"/>
      <c r="I155" s="230"/>
      <c r="J155" s="230"/>
    </row>
    <row r="156" spans="1:10" ht="21" customHeight="1" x14ac:dyDescent="0.2">
      <c r="A156" s="507"/>
      <c r="B156" s="507"/>
      <c r="C156" s="507"/>
      <c r="D156" s="507"/>
      <c r="E156" s="507"/>
      <c r="F156" s="200"/>
      <c r="G156" s="137"/>
      <c r="H156" s="137"/>
      <c r="I156" s="137"/>
      <c r="J156" s="137"/>
    </row>
    <row r="157" spans="1:10" ht="21.6" customHeight="1" x14ac:dyDescent="0.2">
      <c r="A157" s="502" t="s">
        <v>300</v>
      </c>
      <c r="B157" s="502"/>
      <c r="C157" s="502"/>
      <c r="D157" s="502"/>
      <c r="E157" s="502"/>
      <c r="F157" s="502"/>
      <c r="G157" s="502"/>
      <c r="H157" s="502"/>
      <c r="I157" s="502"/>
      <c r="J157" s="502"/>
    </row>
    <row r="158" spans="1:10" x14ac:dyDescent="0.2">
      <c r="A158" s="562" t="s">
        <v>826</v>
      </c>
      <c r="B158" s="562"/>
      <c r="C158" s="562"/>
      <c r="D158" s="562"/>
      <c r="E158" s="562"/>
      <c r="F158" s="229"/>
      <c r="G158" s="230"/>
      <c r="H158" s="230"/>
      <c r="I158" s="230"/>
      <c r="J158" s="230"/>
    </row>
    <row r="159" spans="1:10" x14ac:dyDescent="0.2">
      <c r="A159" s="562" t="s">
        <v>827</v>
      </c>
      <c r="B159" s="562"/>
      <c r="C159" s="562"/>
      <c r="D159" s="562"/>
      <c r="E159" s="562"/>
      <c r="F159" s="229"/>
      <c r="G159" s="230"/>
      <c r="H159" s="230"/>
      <c r="I159" s="230"/>
      <c r="J159" s="230"/>
    </row>
    <row r="160" spans="1:10" x14ac:dyDescent="0.2">
      <c r="A160" s="562" t="s">
        <v>828</v>
      </c>
      <c r="B160" s="562"/>
      <c r="C160" s="562"/>
      <c r="D160" s="562"/>
      <c r="E160" s="562"/>
      <c r="F160" s="229"/>
      <c r="G160" s="230"/>
      <c r="H160" s="230"/>
      <c r="I160" s="230"/>
      <c r="J160" s="230"/>
    </row>
    <row r="161" spans="1:10" x14ac:dyDescent="0.2">
      <c r="A161" s="562" t="s">
        <v>829</v>
      </c>
      <c r="B161" s="562"/>
      <c r="C161" s="562"/>
      <c r="D161" s="562"/>
      <c r="E161" s="562"/>
      <c r="F161" s="229"/>
      <c r="G161" s="230"/>
      <c r="H161" s="230"/>
      <c r="I161" s="230"/>
      <c r="J161" s="230"/>
    </row>
    <row r="162" spans="1:10" x14ac:dyDescent="0.2">
      <c r="A162" s="483"/>
      <c r="B162" s="483"/>
      <c r="C162" s="483"/>
      <c r="D162" s="483"/>
      <c r="E162" s="483"/>
      <c r="F162" s="483"/>
      <c r="G162" s="483"/>
      <c r="H162" s="483"/>
      <c r="I162" s="483"/>
      <c r="J162" s="483"/>
    </row>
    <row r="163" spans="1:10" ht="15" customHeight="1" x14ac:dyDescent="0.2">
      <c r="A163" s="492" t="s">
        <v>830</v>
      </c>
      <c r="B163" s="492"/>
      <c r="C163" s="492"/>
      <c r="D163" s="492"/>
      <c r="E163" s="492"/>
      <c r="F163" s="492"/>
      <c r="G163" s="492"/>
      <c r="H163" s="492"/>
      <c r="I163" s="492"/>
      <c r="J163" s="492"/>
    </row>
    <row r="164" spans="1:10" ht="25.5" customHeight="1" x14ac:dyDescent="0.2">
      <c r="A164" s="493" t="s">
        <v>269</v>
      </c>
      <c r="B164" s="493"/>
      <c r="C164" s="493"/>
      <c r="D164" s="475"/>
      <c r="E164" s="475"/>
      <c r="F164" s="475"/>
      <c r="G164" s="475"/>
      <c r="H164" s="475"/>
      <c r="I164" s="475"/>
      <c r="J164" s="475"/>
    </row>
    <row r="165" spans="1:10" ht="25.15" customHeight="1" x14ac:dyDescent="0.2">
      <c r="A165" s="483" t="s">
        <v>831</v>
      </c>
      <c r="B165" s="483"/>
      <c r="C165" s="483"/>
      <c r="D165" s="483"/>
      <c r="E165" s="483"/>
      <c r="F165" s="483"/>
      <c r="G165" s="483"/>
      <c r="H165" s="483"/>
      <c r="I165" s="483"/>
      <c r="J165" s="483"/>
    </row>
    <row r="166" spans="1:10" x14ac:dyDescent="0.2">
      <c r="A166" s="482" t="s">
        <v>271</v>
      </c>
      <c r="B166" s="482"/>
      <c r="C166" s="482"/>
      <c r="D166" s="482"/>
      <c r="E166" s="482"/>
      <c r="F166" s="482"/>
      <c r="G166" s="482"/>
      <c r="H166" s="482"/>
      <c r="I166" s="482"/>
      <c r="J166" s="482"/>
    </row>
    <row r="167" spans="1:10" ht="33.75" x14ac:dyDescent="0.2">
      <c r="A167" s="131" t="s">
        <v>225</v>
      </c>
      <c r="B167" s="493" t="s">
        <v>224</v>
      </c>
      <c r="C167" s="493"/>
      <c r="D167" s="493"/>
      <c r="E167" s="120" t="str">
        <f t="shared" ref="E167:J167" si="39">E24</f>
        <v>Actuals           2013-2014</v>
      </c>
      <c r="F167" s="120" t="str">
        <f t="shared" si="39"/>
        <v>Approved Estimates          2014-2015</v>
      </c>
      <c r="G167" s="120" t="str">
        <f t="shared" si="39"/>
        <v>Revised Estimates                 2014-2015</v>
      </c>
      <c r="H167" s="120" t="str">
        <f t="shared" si="39"/>
        <v>Budget Estimates      2015-2016</v>
      </c>
      <c r="I167" s="120" t="str">
        <f t="shared" si="39"/>
        <v>Forward Estimates     2016-2017</v>
      </c>
      <c r="J167" s="120" t="str">
        <f t="shared" si="39"/>
        <v>Forward Estimates     2017-2018</v>
      </c>
    </row>
    <row r="168" spans="1:10" x14ac:dyDescent="0.2">
      <c r="A168" s="213">
        <v>120</v>
      </c>
      <c r="B168" s="483" t="s">
        <v>832</v>
      </c>
      <c r="C168" s="475"/>
      <c r="D168" s="475"/>
      <c r="E168" s="157">
        <v>453252.59</v>
      </c>
      <c r="F168" s="157">
        <v>900000</v>
      </c>
      <c r="G168" s="157">
        <v>470000</v>
      </c>
      <c r="H168" s="156">
        <v>940000</v>
      </c>
      <c r="I168" s="157">
        <v>960000</v>
      </c>
      <c r="J168" s="157">
        <v>980000</v>
      </c>
    </row>
    <row r="169" spans="1:10" x14ac:dyDescent="0.2">
      <c r="A169" s="213">
        <v>122</v>
      </c>
      <c r="B169" s="483" t="s">
        <v>833</v>
      </c>
      <c r="C169" s="475"/>
      <c r="D169" s="475"/>
      <c r="E169" s="157">
        <v>0</v>
      </c>
      <c r="F169" s="157">
        <v>100</v>
      </c>
      <c r="G169" s="157">
        <v>100</v>
      </c>
      <c r="H169" s="156">
        <v>100</v>
      </c>
      <c r="I169" s="157">
        <v>100</v>
      </c>
      <c r="J169" s="157">
        <v>100</v>
      </c>
    </row>
    <row r="170" spans="1:10" x14ac:dyDescent="0.2">
      <c r="A170" s="213" t="s">
        <v>100</v>
      </c>
      <c r="B170" s="483" t="s">
        <v>834</v>
      </c>
      <c r="C170" s="475"/>
      <c r="D170" s="475"/>
      <c r="E170" s="157">
        <v>0</v>
      </c>
      <c r="F170" s="157">
        <v>2000</v>
      </c>
      <c r="G170" s="157">
        <v>2000</v>
      </c>
      <c r="H170" s="156">
        <v>2300</v>
      </c>
      <c r="I170" s="157">
        <v>2300</v>
      </c>
      <c r="J170" s="157">
        <v>2300</v>
      </c>
    </row>
    <row r="171" spans="1:10" x14ac:dyDescent="0.2">
      <c r="A171" s="213">
        <v>130</v>
      </c>
      <c r="B171" s="483" t="s">
        <v>835</v>
      </c>
      <c r="C171" s="475"/>
      <c r="D171" s="475"/>
      <c r="E171" s="157">
        <v>0</v>
      </c>
      <c r="F171" s="157">
        <v>600</v>
      </c>
      <c r="G171" s="157">
        <v>600</v>
      </c>
      <c r="H171" s="156">
        <v>600</v>
      </c>
      <c r="I171" s="157">
        <v>600</v>
      </c>
      <c r="J171" s="157">
        <v>600</v>
      </c>
    </row>
    <row r="172" spans="1:10" x14ac:dyDescent="0.2">
      <c r="A172" s="213">
        <v>130</v>
      </c>
      <c r="B172" s="483" t="s">
        <v>419</v>
      </c>
      <c r="C172" s="475"/>
      <c r="D172" s="475"/>
      <c r="E172" s="157">
        <v>0</v>
      </c>
      <c r="F172" s="157">
        <v>0</v>
      </c>
      <c r="G172" s="157">
        <v>0</v>
      </c>
      <c r="H172" s="156">
        <v>150000</v>
      </c>
      <c r="I172" s="157">
        <v>150000</v>
      </c>
      <c r="J172" s="157">
        <v>150000</v>
      </c>
    </row>
    <row r="173" spans="1:10" x14ac:dyDescent="0.2">
      <c r="A173" s="213">
        <v>130</v>
      </c>
      <c r="B173" s="483" t="s">
        <v>421</v>
      </c>
      <c r="C173" s="475"/>
      <c r="D173" s="475"/>
      <c r="E173" s="157">
        <v>0</v>
      </c>
      <c r="F173" s="157">
        <v>0</v>
      </c>
      <c r="G173" s="157">
        <v>0</v>
      </c>
      <c r="H173" s="156">
        <v>90000</v>
      </c>
      <c r="I173" s="157">
        <v>90000</v>
      </c>
      <c r="J173" s="157">
        <v>90000</v>
      </c>
    </row>
    <row r="174" spans="1:10" x14ac:dyDescent="0.2">
      <c r="A174" s="213" t="s">
        <v>836</v>
      </c>
      <c r="B174" s="483" t="s">
        <v>837</v>
      </c>
      <c r="C174" s="475"/>
      <c r="D174" s="475"/>
      <c r="E174" s="157">
        <v>118229.45</v>
      </c>
      <c r="F174" s="157">
        <v>42000</v>
      </c>
      <c r="G174" s="157">
        <v>42000</v>
      </c>
      <c r="H174" s="156">
        <v>44000</v>
      </c>
      <c r="I174" s="157">
        <v>44000</v>
      </c>
      <c r="J174" s="157">
        <v>44000</v>
      </c>
    </row>
    <row r="175" spans="1:10" x14ac:dyDescent="0.2">
      <c r="A175" s="213" t="s">
        <v>836</v>
      </c>
      <c r="B175" s="483" t="s">
        <v>838</v>
      </c>
      <c r="C175" s="475"/>
      <c r="D175" s="475"/>
      <c r="E175" s="157">
        <v>287934.59999999998</v>
      </c>
      <c r="F175" s="157">
        <v>152000</v>
      </c>
      <c r="G175" s="157">
        <v>152000</v>
      </c>
      <c r="H175" s="156">
        <v>160000</v>
      </c>
      <c r="I175" s="157">
        <v>160000</v>
      </c>
      <c r="J175" s="157">
        <v>160000</v>
      </c>
    </row>
    <row r="176" spans="1:10" x14ac:dyDescent="0.2">
      <c r="A176" s="213" t="s">
        <v>836</v>
      </c>
      <c r="B176" s="483" t="s">
        <v>839</v>
      </c>
      <c r="C176" s="475"/>
      <c r="D176" s="475"/>
      <c r="E176" s="157">
        <v>195.45</v>
      </c>
      <c r="F176" s="157">
        <v>55000</v>
      </c>
      <c r="G176" s="157">
        <v>55000</v>
      </c>
      <c r="H176" s="156">
        <v>55000</v>
      </c>
      <c r="I176" s="157">
        <v>55000</v>
      </c>
      <c r="J176" s="157">
        <v>55000</v>
      </c>
    </row>
    <row r="177" spans="1:10" x14ac:dyDescent="0.2">
      <c r="A177" s="213" t="s">
        <v>836</v>
      </c>
      <c r="B177" s="483" t="s">
        <v>840</v>
      </c>
      <c r="C177" s="475"/>
      <c r="D177" s="475"/>
      <c r="E177" s="157">
        <v>0</v>
      </c>
      <c r="F177" s="157">
        <v>120000</v>
      </c>
      <c r="G177" s="157">
        <v>120000</v>
      </c>
      <c r="H177" s="156">
        <v>120000</v>
      </c>
      <c r="I177" s="157">
        <v>120000</v>
      </c>
      <c r="J177" s="157">
        <v>120000</v>
      </c>
    </row>
    <row r="178" spans="1:10" x14ac:dyDescent="0.2">
      <c r="A178" s="213" t="s">
        <v>841</v>
      </c>
      <c r="B178" s="483" t="s">
        <v>842</v>
      </c>
      <c r="C178" s="475"/>
      <c r="D178" s="475"/>
      <c r="E178" s="157">
        <v>0</v>
      </c>
      <c r="F178" s="157">
        <v>0</v>
      </c>
      <c r="G178" s="157">
        <v>0</v>
      </c>
      <c r="H178" s="156">
        <v>0</v>
      </c>
      <c r="I178" s="157">
        <v>0</v>
      </c>
      <c r="J178" s="157">
        <v>0</v>
      </c>
    </row>
    <row r="179" spans="1:10" x14ac:dyDescent="0.2">
      <c r="A179" s="213" t="s">
        <v>101</v>
      </c>
      <c r="B179" s="483" t="s">
        <v>843</v>
      </c>
      <c r="C179" s="475"/>
      <c r="D179" s="475"/>
      <c r="E179" s="157">
        <v>71922874.060000002</v>
      </c>
      <c r="F179" s="157">
        <v>64088900</v>
      </c>
      <c r="G179" s="157">
        <v>76463500</v>
      </c>
      <c r="H179" s="156">
        <f>70790900+1509000+2500000+4125000+1132200+336900-372400+200000-47900-445000-48700</f>
        <v>79680000</v>
      </c>
      <c r="I179" s="157">
        <f>H179-3090000</f>
        <v>76590000</v>
      </c>
      <c r="J179" s="157">
        <f>I179</f>
        <v>76590000</v>
      </c>
    </row>
    <row r="180" spans="1:10" x14ac:dyDescent="0.2">
      <c r="A180" s="213" t="s">
        <v>844</v>
      </c>
      <c r="B180" s="483" t="s">
        <v>845</v>
      </c>
      <c r="C180" s="475"/>
      <c r="D180" s="475"/>
      <c r="E180" s="157">
        <v>0</v>
      </c>
      <c r="F180" s="157">
        <v>4000</v>
      </c>
      <c r="G180" s="157">
        <v>4000</v>
      </c>
      <c r="H180" s="156">
        <v>4000</v>
      </c>
      <c r="I180" s="157">
        <v>4000</v>
      </c>
      <c r="J180" s="157">
        <v>4000</v>
      </c>
    </row>
    <row r="181" spans="1:10" x14ac:dyDescent="0.2">
      <c r="A181" s="213" t="s">
        <v>844</v>
      </c>
      <c r="B181" s="483" t="s">
        <v>846</v>
      </c>
      <c r="C181" s="475"/>
      <c r="D181" s="475"/>
      <c r="E181" s="157">
        <v>0</v>
      </c>
      <c r="F181" s="157">
        <v>385000</v>
      </c>
      <c r="G181" s="157">
        <v>385000</v>
      </c>
      <c r="H181" s="156">
        <v>385000</v>
      </c>
      <c r="I181" s="157">
        <v>385000</v>
      </c>
      <c r="J181" s="157">
        <v>385000</v>
      </c>
    </row>
    <row r="182" spans="1:10" x14ac:dyDescent="0.2">
      <c r="A182" s="213" t="s">
        <v>844</v>
      </c>
      <c r="B182" s="483" t="s">
        <v>847</v>
      </c>
      <c r="C182" s="475"/>
      <c r="D182" s="475"/>
      <c r="E182" s="157">
        <v>0</v>
      </c>
      <c r="F182" s="157">
        <v>14000</v>
      </c>
      <c r="G182" s="157">
        <v>14000</v>
      </c>
      <c r="H182" s="156">
        <v>14000</v>
      </c>
      <c r="I182" s="157">
        <v>14000</v>
      </c>
      <c r="J182" s="157">
        <v>14000</v>
      </c>
    </row>
    <row r="183" spans="1:10" x14ac:dyDescent="0.2">
      <c r="A183" s="487" t="s">
        <v>812</v>
      </c>
      <c r="B183" s="487"/>
      <c r="C183" s="487"/>
      <c r="D183" s="487"/>
      <c r="E183" s="124">
        <f t="shared" ref="E183:J183" si="40">SUM(E168:E182)</f>
        <v>72782486.150000006</v>
      </c>
      <c r="F183" s="124">
        <f t="shared" si="40"/>
        <v>65763600</v>
      </c>
      <c r="G183" s="124">
        <f t="shared" si="40"/>
        <v>77708200</v>
      </c>
      <c r="H183" s="124">
        <f t="shared" si="40"/>
        <v>81645000</v>
      </c>
      <c r="I183" s="124">
        <f t="shared" si="40"/>
        <v>78575000</v>
      </c>
      <c r="J183" s="124">
        <f t="shared" si="40"/>
        <v>78595000</v>
      </c>
    </row>
    <row r="184" spans="1:10" ht="15" customHeight="1" x14ac:dyDescent="0.2">
      <c r="A184" s="483"/>
      <c r="B184" s="483"/>
      <c r="C184" s="483"/>
      <c r="D184" s="483"/>
      <c r="E184" s="483"/>
      <c r="F184" s="483"/>
      <c r="G184" s="483"/>
      <c r="H184" s="483"/>
      <c r="I184" s="483"/>
      <c r="J184" s="483"/>
    </row>
    <row r="185" spans="1:10" x14ac:dyDescent="0.2">
      <c r="A185" s="482" t="s">
        <v>262</v>
      </c>
      <c r="B185" s="482"/>
      <c r="C185" s="482"/>
      <c r="D185" s="482"/>
      <c r="E185" s="482"/>
      <c r="F185" s="482"/>
      <c r="G185" s="482"/>
      <c r="H185" s="482"/>
      <c r="I185" s="482"/>
      <c r="J185" s="482"/>
    </row>
    <row r="186" spans="1:10" ht="33.75" x14ac:dyDescent="0.2">
      <c r="A186" s="131" t="s">
        <v>225</v>
      </c>
      <c r="B186" s="493" t="s">
        <v>224</v>
      </c>
      <c r="C186" s="493"/>
      <c r="D186" s="493"/>
      <c r="E186" s="120" t="str">
        <f t="shared" ref="E186:J186" si="41">E24</f>
        <v>Actuals           2013-2014</v>
      </c>
      <c r="F186" s="120" t="str">
        <f t="shared" si="41"/>
        <v>Approved Estimates          2014-2015</v>
      </c>
      <c r="G186" s="120" t="str">
        <f t="shared" si="41"/>
        <v>Revised Estimates                 2014-2015</v>
      </c>
      <c r="H186" s="120" t="str">
        <f t="shared" si="41"/>
        <v>Budget Estimates      2015-2016</v>
      </c>
      <c r="I186" s="120" t="str">
        <f t="shared" si="41"/>
        <v>Forward Estimates     2016-2017</v>
      </c>
      <c r="J186" s="120" t="str">
        <f t="shared" si="41"/>
        <v>Forward Estimates     2017-2018</v>
      </c>
    </row>
    <row r="187" spans="1:10" ht="15" customHeight="1" x14ac:dyDescent="0.2">
      <c r="A187" s="493" t="s">
        <v>6</v>
      </c>
      <c r="B187" s="493"/>
      <c r="C187" s="493"/>
      <c r="D187" s="493"/>
      <c r="E187" s="493"/>
      <c r="F187" s="493"/>
      <c r="G187" s="493"/>
      <c r="H187" s="493"/>
      <c r="I187" s="493"/>
      <c r="J187" s="137"/>
    </row>
    <row r="188" spans="1:10" x14ac:dyDescent="0.2">
      <c r="A188" s="213">
        <v>210</v>
      </c>
      <c r="B188" s="483" t="s">
        <v>6</v>
      </c>
      <c r="C188" s="475"/>
      <c r="D188" s="475"/>
      <c r="E188" s="157">
        <v>381612</v>
      </c>
      <c r="F188" s="157">
        <v>458600</v>
      </c>
      <c r="G188" s="157">
        <v>458600</v>
      </c>
      <c r="H188" s="156">
        <v>433900</v>
      </c>
      <c r="I188" s="157">
        <v>487000</v>
      </c>
      <c r="J188" s="157">
        <v>490200</v>
      </c>
    </row>
    <row r="189" spans="1:10" x14ac:dyDescent="0.2">
      <c r="A189" s="213">
        <v>212</v>
      </c>
      <c r="B189" s="483" t="s">
        <v>8</v>
      </c>
      <c r="C189" s="475"/>
      <c r="D189" s="475"/>
      <c r="E189" s="157">
        <v>0</v>
      </c>
      <c r="F189" s="157">
        <v>0</v>
      </c>
      <c r="G189" s="157">
        <v>0</v>
      </c>
      <c r="H189" s="156">
        <v>0</v>
      </c>
      <c r="I189" s="157">
        <v>0</v>
      </c>
      <c r="J189" s="157">
        <v>0</v>
      </c>
    </row>
    <row r="190" spans="1:10" x14ac:dyDescent="0.2">
      <c r="A190" s="213">
        <v>216</v>
      </c>
      <c r="B190" s="483" t="s">
        <v>9</v>
      </c>
      <c r="C190" s="475"/>
      <c r="D190" s="475"/>
      <c r="E190" s="157">
        <v>49592</v>
      </c>
      <c r="F190" s="157">
        <v>95400</v>
      </c>
      <c r="G190" s="157">
        <v>95400</v>
      </c>
      <c r="H190" s="156">
        <v>87400</v>
      </c>
      <c r="I190" s="157">
        <v>95400</v>
      </c>
      <c r="J190" s="157">
        <v>95400</v>
      </c>
    </row>
    <row r="191" spans="1:10" x14ac:dyDescent="0.2">
      <c r="A191" s="213">
        <v>218</v>
      </c>
      <c r="B191" s="483" t="s">
        <v>272</v>
      </c>
      <c r="C191" s="475"/>
      <c r="D191" s="475"/>
      <c r="E191" s="157">
        <v>0</v>
      </c>
      <c r="F191" s="157">
        <v>0</v>
      </c>
      <c r="G191" s="157">
        <v>0</v>
      </c>
      <c r="H191" s="156">
        <v>0</v>
      </c>
      <c r="I191" s="157">
        <v>0</v>
      </c>
      <c r="J191" s="157">
        <v>0</v>
      </c>
    </row>
    <row r="192" spans="1:10" ht="15" customHeight="1" x14ac:dyDescent="0.2">
      <c r="A192" s="497" t="s">
        <v>273</v>
      </c>
      <c r="B192" s="497"/>
      <c r="C192" s="497"/>
      <c r="D192" s="497"/>
      <c r="E192" s="132">
        <f>SUM(E188:E191)</f>
        <v>431204</v>
      </c>
      <c r="F192" s="132">
        <f t="shared" ref="F192:J192" si="42">SUM(F188:F191)</f>
        <v>554000</v>
      </c>
      <c r="G192" s="132">
        <f t="shared" si="42"/>
        <v>554000</v>
      </c>
      <c r="H192" s="132">
        <f t="shared" si="42"/>
        <v>521300</v>
      </c>
      <c r="I192" s="132">
        <f t="shared" si="42"/>
        <v>582400</v>
      </c>
      <c r="J192" s="132">
        <f t="shared" si="42"/>
        <v>585600</v>
      </c>
    </row>
    <row r="193" spans="1:10" ht="15" customHeight="1" x14ac:dyDescent="0.2">
      <c r="A193" s="497" t="s">
        <v>274</v>
      </c>
      <c r="B193" s="497"/>
      <c r="C193" s="497"/>
      <c r="D193" s="497"/>
      <c r="E193" s="497"/>
      <c r="F193" s="497"/>
      <c r="G193" s="497"/>
      <c r="H193" s="497"/>
      <c r="I193" s="497"/>
      <c r="J193" s="137"/>
    </row>
    <row r="194" spans="1:10" x14ac:dyDescent="0.2">
      <c r="A194" s="213">
        <v>222</v>
      </c>
      <c r="B194" s="483" t="s">
        <v>186</v>
      </c>
      <c r="C194" s="475"/>
      <c r="D194" s="475"/>
      <c r="E194" s="157">
        <v>3102.8</v>
      </c>
      <c r="F194" s="157">
        <v>30000</v>
      </c>
      <c r="G194" s="157">
        <v>30000</v>
      </c>
      <c r="H194" s="156">
        <v>30000</v>
      </c>
      <c r="I194" s="157">
        <v>30000</v>
      </c>
      <c r="J194" s="157">
        <v>30000</v>
      </c>
    </row>
    <row r="195" spans="1:10" x14ac:dyDescent="0.2">
      <c r="A195" s="213">
        <v>229</v>
      </c>
      <c r="B195" s="483" t="s">
        <v>190</v>
      </c>
      <c r="C195" s="475"/>
      <c r="D195" s="475"/>
      <c r="E195" s="157">
        <v>0</v>
      </c>
      <c r="F195" s="157">
        <v>0</v>
      </c>
      <c r="G195" s="157">
        <v>1800000</v>
      </c>
      <c r="H195" s="156">
        <v>1800000</v>
      </c>
      <c r="I195" s="157">
        <v>1800000</v>
      </c>
      <c r="J195" s="157">
        <v>1800000</v>
      </c>
    </row>
    <row r="196" spans="1:10" x14ac:dyDescent="0.2">
      <c r="A196" s="213">
        <v>236</v>
      </c>
      <c r="B196" s="483" t="s">
        <v>194</v>
      </c>
      <c r="C196" s="475"/>
      <c r="D196" s="475"/>
      <c r="E196" s="157">
        <v>0</v>
      </c>
      <c r="F196" s="157">
        <v>110000</v>
      </c>
      <c r="G196" s="157">
        <f>110000+3100000</f>
        <v>3210000</v>
      </c>
      <c r="H196" s="156">
        <f>3210000-3100000</f>
        <v>110000</v>
      </c>
      <c r="I196" s="157">
        <f t="shared" ref="I196:J196" si="43">3210000-3100000</f>
        <v>110000</v>
      </c>
      <c r="J196" s="157">
        <f t="shared" si="43"/>
        <v>110000</v>
      </c>
    </row>
    <row r="197" spans="1:10" x14ac:dyDescent="0.2">
      <c r="A197" s="213">
        <v>262</v>
      </c>
      <c r="B197" s="483" t="s">
        <v>203</v>
      </c>
      <c r="C197" s="475"/>
      <c r="D197" s="475"/>
      <c r="E197" s="157">
        <v>108826</v>
      </c>
      <c r="F197" s="157">
        <v>0</v>
      </c>
      <c r="G197" s="157">
        <v>0</v>
      </c>
      <c r="H197" s="156">
        <v>0</v>
      </c>
      <c r="I197" s="157">
        <v>0</v>
      </c>
      <c r="J197" s="157">
        <v>0</v>
      </c>
    </row>
    <row r="198" spans="1:10" x14ac:dyDescent="0.2">
      <c r="A198" s="213">
        <v>274</v>
      </c>
      <c r="B198" s="483" t="s">
        <v>209</v>
      </c>
      <c r="C198" s="475"/>
      <c r="D198" s="475"/>
      <c r="E198" s="157">
        <v>0</v>
      </c>
      <c r="F198" s="157">
        <v>2500000</v>
      </c>
      <c r="G198" s="157">
        <v>2500000</v>
      </c>
      <c r="H198" s="156">
        <v>2500000</v>
      </c>
      <c r="I198" s="157">
        <f>H198</f>
        <v>2500000</v>
      </c>
      <c r="J198" s="157">
        <f>I198</f>
        <v>2500000</v>
      </c>
    </row>
    <row r="199" spans="1:10" x14ac:dyDescent="0.2">
      <c r="A199" s="213">
        <v>290</v>
      </c>
      <c r="B199" s="483" t="s">
        <v>220</v>
      </c>
      <c r="C199" s="475"/>
      <c r="D199" s="475"/>
      <c r="E199" s="157">
        <v>0</v>
      </c>
      <c r="F199" s="157">
        <v>50000</v>
      </c>
      <c r="G199" s="157">
        <v>50000</v>
      </c>
      <c r="H199" s="156">
        <v>0</v>
      </c>
      <c r="I199" s="157">
        <v>0</v>
      </c>
      <c r="J199" s="157">
        <v>0</v>
      </c>
    </row>
    <row r="200" spans="1:10" x14ac:dyDescent="0.2">
      <c r="A200" s="213">
        <v>292</v>
      </c>
      <c r="B200" s="483" t="s">
        <v>221</v>
      </c>
      <c r="C200" s="475"/>
      <c r="D200" s="475"/>
      <c r="E200" s="157">
        <v>652766.88</v>
      </c>
      <c r="F200" s="157">
        <v>502000</v>
      </c>
      <c r="G200" s="157">
        <v>502000</v>
      </c>
      <c r="H200" s="156">
        <v>502000</v>
      </c>
      <c r="I200" s="157">
        <v>502000</v>
      </c>
      <c r="J200" s="157">
        <v>502000</v>
      </c>
    </row>
    <row r="201" spans="1:10" x14ac:dyDescent="0.2">
      <c r="A201" s="213">
        <v>293</v>
      </c>
      <c r="B201" s="483" t="s">
        <v>848</v>
      </c>
      <c r="C201" s="475"/>
      <c r="D201" s="475"/>
      <c r="E201" s="157">
        <v>0</v>
      </c>
      <c r="F201" s="157">
        <v>138000</v>
      </c>
      <c r="G201" s="157">
        <v>138000</v>
      </c>
      <c r="H201" s="156">
        <v>138000</v>
      </c>
      <c r="I201" s="157">
        <v>138000</v>
      </c>
      <c r="J201" s="157">
        <v>138000</v>
      </c>
    </row>
    <row r="202" spans="1:10" ht="15" customHeight="1" x14ac:dyDescent="0.2">
      <c r="A202" s="497" t="s">
        <v>276</v>
      </c>
      <c r="B202" s="497"/>
      <c r="C202" s="497"/>
      <c r="D202" s="497"/>
      <c r="E202" s="132">
        <f t="shared" ref="E202:J202" si="44">SUM(E194:E201)</f>
        <v>764695.68</v>
      </c>
      <c r="F202" s="132">
        <f t="shared" si="44"/>
        <v>3330000</v>
      </c>
      <c r="G202" s="132">
        <f t="shared" si="44"/>
        <v>8230000</v>
      </c>
      <c r="H202" s="132">
        <f>SUM(H194:H201)</f>
        <v>5080000</v>
      </c>
      <c r="I202" s="132">
        <f t="shared" si="44"/>
        <v>5080000</v>
      </c>
      <c r="J202" s="132">
        <f t="shared" si="44"/>
        <v>5080000</v>
      </c>
    </row>
    <row r="203" spans="1:10" x14ac:dyDescent="0.2">
      <c r="A203" s="498" t="s">
        <v>277</v>
      </c>
      <c r="B203" s="498"/>
      <c r="C203" s="498"/>
      <c r="D203" s="498"/>
      <c r="E203" s="134">
        <f t="shared" ref="E203:J203" si="45">SUM(E192,E202)</f>
        <v>1195899.6800000002</v>
      </c>
      <c r="F203" s="134">
        <f t="shared" si="45"/>
        <v>3884000</v>
      </c>
      <c r="G203" s="134">
        <f t="shared" si="45"/>
        <v>8784000</v>
      </c>
      <c r="H203" s="134">
        <f t="shared" si="45"/>
        <v>5601300</v>
      </c>
      <c r="I203" s="134">
        <f t="shared" si="45"/>
        <v>5662400</v>
      </c>
      <c r="J203" s="134">
        <f t="shared" si="45"/>
        <v>5665600</v>
      </c>
    </row>
    <row r="204" spans="1:10" ht="18" customHeight="1" x14ac:dyDescent="0.2">
      <c r="A204" s="483"/>
      <c r="B204" s="483"/>
      <c r="C204" s="483"/>
      <c r="D204" s="483"/>
      <c r="E204" s="483"/>
      <c r="F204" s="483"/>
      <c r="G204" s="483"/>
      <c r="H204" s="483"/>
      <c r="I204" s="483"/>
      <c r="J204" s="137"/>
    </row>
    <row r="205" spans="1:10" ht="15" customHeight="1" x14ac:dyDescent="0.2">
      <c r="A205" s="500" t="s">
        <v>14</v>
      </c>
      <c r="B205" s="500"/>
      <c r="C205" s="500"/>
      <c r="D205" s="500"/>
      <c r="E205" s="500"/>
      <c r="F205" s="500"/>
      <c r="G205" s="500"/>
      <c r="H205" s="500"/>
      <c r="I205" s="500"/>
      <c r="J205" s="500"/>
    </row>
    <row r="206" spans="1:10" ht="18.75" customHeight="1" x14ac:dyDescent="0.2">
      <c r="A206" s="484" t="s">
        <v>224</v>
      </c>
      <c r="B206" s="484"/>
      <c r="C206" s="484"/>
      <c r="D206" s="484"/>
      <c r="E206" s="482" t="str">
        <f t="shared" ref="E206:J206" si="46">E24</f>
        <v>Actuals           2013-2014</v>
      </c>
      <c r="F206" s="482" t="str">
        <f t="shared" si="46"/>
        <v>Approved Estimates          2014-2015</v>
      </c>
      <c r="G206" s="482" t="str">
        <f t="shared" si="46"/>
        <v>Revised Estimates                 2014-2015</v>
      </c>
      <c r="H206" s="482" t="str">
        <f t="shared" si="46"/>
        <v>Budget Estimates      2015-2016</v>
      </c>
      <c r="I206" s="482" t="str">
        <f t="shared" si="46"/>
        <v>Forward Estimates     2016-2017</v>
      </c>
      <c r="J206" s="482" t="str">
        <f t="shared" si="46"/>
        <v>Forward Estimates     2017-2018</v>
      </c>
    </row>
    <row r="207" spans="1:10" ht="15" customHeight="1" x14ac:dyDescent="0.2">
      <c r="A207" s="119" t="s">
        <v>225</v>
      </c>
      <c r="B207" s="119" t="s">
        <v>226</v>
      </c>
      <c r="C207" s="484" t="s">
        <v>227</v>
      </c>
      <c r="D207" s="484"/>
      <c r="E207" s="475"/>
      <c r="F207" s="475"/>
      <c r="G207" s="475"/>
      <c r="H207" s="475"/>
      <c r="I207" s="475"/>
      <c r="J207" s="475"/>
    </row>
    <row r="208" spans="1:10" ht="15" customHeight="1" x14ac:dyDescent="0.2">
      <c r="A208" s="246" t="s">
        <v>849</v>
      </c>
      <c r="B208" s="127" t="s">
        <v>750</v>
      </c>
      <c r="C208" s="576" t="s">
        <v>850</v>
      </c>
      <c r="D208" s="577"/>
      <c r="E208" s="133">
        <v>0</v>
      </c>
      <c r="F208" s="155">
        <v>6362500</v>
      </c>
      <c r="G208" s="155">
        <v>6362500</v>
      </c>
      <c r="H208" s="123">
        <v>0</v>
      </c>
      <c r="I208" s="133">
        <v>0</v>
      </c>
      <c r="J208" s="133">
        <v>0</v>
      </c>
    </row>
    <row r="209" spans="1:10" ht="15" customHeight="1" x14ac:dyDescent="0.2">
      <c r="A209" s="246" t="s">
        <v>759</v>
      </c>
      <c r="B209" s="127" t="s">
        <v>750</v>
      </c>
      <c r="C209" s="576" t="s">
        <v>851</v>
      </c>
      <c r="D209" s="577"/>
      <c r="E209" s="133">
        <v>3551.37</v>
      </c>
      <c r="F209" s="155">
        <v>0</v>
      </c>
      <c r="G209" s="133">
        <v>0</v>
      </c>
      <c r="H209" s="123">
        <v>0</v>
      </c>
      <c r="I209" s="133">
        <v>0</v>
      </c>
      <c r="J209" s="133">
        <v>0</v>
      </c>
    </row>
    <row r="210" spans="1:10" ht="15" customHeight="1" x14ac:dyDescent="0.2">
      <c r="A210" s="246" t="s">
        <v>852</v>
      </c>
      <c r="B210" s="127" t="s">
        <v>750</v>
      </c>
      <c r="C210" s="576" t="s">
        <v>853</v>
      </c>
      <c r="D210" s="577"/>
      <c r="E210" s="133">
        <v>920024.14</v>
      </c>
      <c r="F210" s="155">
        <v>2000000</v>
      </c>
      <c r="G210" s="133">
        <v>2000000</v>
      </c>
      <c r="H210" s="123">
        <v>2500000</v>
      </c>
      <c r="I210" s="133">
        <v>0</v>
      </c>
      <c r="J210" s="133">
        <v>0</v>
      </c>
    </row>
    <row r="211" spans="1:10" ht="15" customHeight="1" x14ac:dyDescent="0.2">
      <c r="A211" s="246" t="s">
        <v>854</v>
      </c>
      <c r="B211" s="127" t="s">
        <v>528</v>
      </c>
      <c r="C211" s="576" t="s">
        <v>855</v>
      </c>
      <c r="D211" s="577"/>
      <c r="E211" s="133">
        <v>3958931.09</v>
      </c>
      <c r="F211" s="155">
        <v>2200000</v>
      </c>
      <c r="G211" s="133">
        <v>2200000</v>
      </c>
      <c r="H211" s="123">
        <v>284800</v>
      </c>
      <c r="I211" s="133">
        <v>0</v>
      </c>
      <c r="J211" s="133">
        <v>0</v>
      </c>
    </row>
    <row r="212" spans="1:10" ht="15" customHeight="1" x14ac:dyDescent="0.2">
      <c r="A212" s="246" t="s">
        <v>856</v>
      </c>
      <c r="B212" s="127" t="s">
        <v>528</v>
      </c>
      <c r="C212" s="576" t="s">
        <v>857</v>
      </c>
      <c r="D212" s="577"/>
      <c r="E212" s="133">
        <v>2376706.9300000002</v>
      </c>
      <c r="F212" s="155">
        <v>2000000</v>
      </c>
      <c r="G212" s="133">
        <v>2000000</v>
      </c>
      <c r="H212" s="123">
        <v>2200000</v>
      </c>
      <c r="I212" s="133">
        <v>0</v>
      </c>
      <c r="J212" s="133">
        <v>0</v>
      </c>
    </row>
    <row r="213" spans="1:10" ht="15" customHeight="1" x14ac:dyDescent="0.2">
      <c r="A213" s="246" t="s">
        <v>858</v>
      </c>
      <c r="B213" s="127" t="s">
        <v>528</v>
      </c>
      <c r="C213" s="576" t="s">
        <v>859</v>
      </c>
      <c r="D213" s="577"/>
      <c r="E213" s="133">
        <v>1489173.22</v>
      </c>
      <c r="F213" s="155">
        <v>1538600</v>
      </c>
      <c r="G213" s="133">
        <v>1538600</v>
      </c>
      <c r="H213" s="123">
        <v>0</v>
      </c>
      <c r="I213" s="133">
        <v>0</v>
      </c>
      <c r="J213" s="133">
        <v>0</v>
      </c>
    </row>
    <row r="214" spans="1:10" ht="15" customHeight="1" x14ac:dyDescent="0.2">
      <c r="A214" s="246" t="s">
        <v>860</v>
      </c>
      <c r="B214" s="127" t="s">
        <v>528</v>
      </c>
      <c r="C214" s="576" t="s">
        <v>861</v>
      </c>
      <c r="D214" s="577"/>
      <c r="E214" s="133">
        <v>0</v>
      </c>
      <c r="F214" s="155">
        <v>157400</v>
      </c>
      <c r="G214" s="133">
        <v>157400</v>
      </c>
      <c r="H214" s="123">
        <v>157400</v>
      </c>
      <c r="I214" s="133">
        <v>0</v>
      </c>
      <c r="J214" s="133">
        <v>0</v>
      </c>
    </row>
    <row r="215" spans="1:10" ht="15" customHeight="1" x14ac:dyDescent="0.2">
      <c r="A215" s="246" t="s">
        <v>534</v>
      </c>
      <c r="B215" s="127" t="s">
        <v>528</v>
      </c>
      <c r="C215" s="576" t="s">
        <v>535</v>
      </c>
      <c r="D215" s="577"/>
      <c r="E215" s="133">
        <v>0</v>
      </c>
      <c r="F215" s="155">
        <v>0</v>
      </c>
      <c r="G215" s="133">
        <v>1500000</v>
      </c>
      <c r="H215" s="123">
        <v>0</v>
      </c>
      <c r="I215" s="133">
        <v>0</v>
      </c>
      <c r="J215" s="133">
        <v>0</v>
      </c>
    </row>
    <row r="216" spans="1:10" ht="15" customHeight="1" x14ac:dyDescent="0.2">
      <c r="A216" s="246" t="s">
        <v>862</v>
      </c>
      <c r="B216" s="127" t="s">
        <v>750</v>
      </c>
      <c r="C216" s="576" t="s">
        <v>863</v>
      </c>
      <c r="D216" s="577"/>
      <c r="E216" s="133">
        <v>3346385.46</v>
      </c>
      <c r="F216" s="155">
        <v>2200000</v>
      </c>
      <c r="G216" s="133">
        <v>2200000</v>
      </c>
      <c r="H216" s="123">
        <v>0</v>
      </c>
      <c r="I216" s="133">
        <v>0</v>
      </c>
      <c r="J216" s="133">
        <v>0</v>
      </c>
    </row>
    <row r="217" spans="1:10" ht="15" customHeight="1" x14ac:dyDescent="0.2">
      <c r="A217" s="246" t="s">
        <v>864</v>
      </c>
      <c r="B217" s="127" t="s">
        <v>528</v>
      </c>
      <c r="C217" s="576" t="s">
        <v>865</v>
      </c>
      <c r="D217" s="577"/>
      <c r="E217" s="133">
        <v>1489173.22</v>
      </c>
      <c r="F217" s="155">
        <v>350000</v>
      </c>
      <c r="G217" s="133">
        <v>1800000</v>
      </c>
      <c r="H217" s="123">
        <v>302000</v>
      </c>
      <c r="I217" s="133">
        <v>0</v>
      </c>
      <c r="J217" s="133">
        <v>0</v>
      </c>
    </row>
    <row r="218" spans="1:10" ht="15" customHeight="1" x14ac:dyDescent="0.2">
      <c r="A218" s="246" t="s">
        <v>866</v>
      </c>
      <c r="B218" s="127" t="s">
        <v>528</v>
      </c>
      <c r="C218" s="576" t="s">
        <v>867</v>
      </c>
      <c r="D218" s="577"/>
      <c r="E218" s="133">
        <v>1414444.51</v>
      </c>
      <c r="F218" s="155">
        <v>11183800</v>
      </c>
      <c r="G218" s="133">
        <v>11183800</v>
      </c>
      <c r="H218" s="123">
        <v>1000000</v>
      </c>
      <c r="I218" s="133">
        <v>0</v>
      </c>
      <c r="J218" s="133">
        <v>0</v>
      </c>
    </row>
    <row r="219" spans="1:10" ht="15" customHeight="1" x14ac:dyDescent="0.2">
      <c r="A219" s="246" t="s">
        <v>868</v>
      </c>
      <c r="B219" s="127" t="s">
        <v>750</v>
      </c>
      <c r="C219" s="576" t="s">
        <v>869</v>
      </c>
      <c r="D219" s="577"/>
      <c r="E219" s="133">
        <v>3278296.45</v>
      </c>
      <c r="F219" s="155">
        <v>0</v>
      </c>
      <c r="G219" s="133">
        <v>281700</v>
      </c>
      <c r="H219" s="123">
        <v>0</v>
      </c>
      <c r="I219" s="133">
        <v>0</v>
      </c>
      <c r="J219" s="133">
        <v>0</v>
      </c>
    </row>
    <row r="220" spans="1:10" ht="15" customHeight="1" x14ac:dyDescent="0.2">
      <c r="A220" s="246" t="s">
        <v>870</v>
      </c>
      <c r="B220" s="127" t="s">
        <v>750</v>
      </c>
      <c r="C220" s="576" t="s">
        <v>871</v>
      </c>
      <c r="D220" s="577"/>
      <c r="E220" s="133">
        <v>0</v>
      </c>
      <c r="F220" s="155">
        <v>1800000</v>
      </c>
      <c r="G220" s="133">
        <v>3640000</v>
      </c>
      <c r="H220" s="123">
        <v>0</v>
      </c>
      <c r="I220" s="133">
        <v>0</v>
      </c>
      <c r="J220" s="133">
        <v>0</v>
      </c>
    </row>
    <row r="221" spans="1:10" ht="15" customHeight="1" x14ac:dyDescent="0.2">
      <c r="A221" s="246" t="s">
        <v>872</v>
      </c>
      <c r="B221" s="127" t="s">
        <v>750</v>
      </c>
      <c r="C221" s="576" t="s">
        <v>873</v>
      </c>
      <c r="D221" s="577"/>
      <c r="E221" s="133">
        <v>199999.16</v>
      </c>
      <c r="F221" s="155">
        <v>0</v>
      </c>
      <c r="G221" s="133">
        <v>0</v>
      </c>
      <c r="H221" s="123">
        <v>0</v>
      </c>
      <c r="I221" s="133">
        <v>0</v>
      </c>
      <c r="J221" s="133">
        <v>0</v>
      </c>
    </row>
    <row r="222" spans="1:10" ht="15" customHeight="1" x14ac:dyDescent="0.2">
      <c r="A222" s="246" t="s">
        <v>874</v>
      </c>
      <c r="B222" s="127" t="s">
        <v>750</v>
      </c>
      <c r="C222" s="576" t="s">
        <v>875</v>
      </c>
      <c r="D222" s="577"/>
      <c r="E222" s="133">
        <v>269290.32</v>
      </c>
      <c r="F222" s="155">
        <v>1000000</v>
      </c>
      <c r="G222" s="133">
        <v>1000000</v>
      </c>
      <c r="H222" s="123">
        <v>1500000</v>
      </c>
      <c r="I222" s="133">
        <v>320000</v>
      </c>
      <c r="J222" s="133">
        <v>0</v>
      </c>
    </row>
    <row r="223" spans="1:10" ht="15" customHeight="1" x14ac:dyDescent="0.2">
      <c r="A223" s="246" t="s">
        <v>876</v>
      </c>
      <c r="B223" s="127" t="s">
        <v>528</v>
      </c>
      <c r="C223" s="576" t="s">
        <v>877</v>
      </c>
      <c r="D223" s="577"/>
      <c r="E223" s="133">
        <v>4660791.9800000004</v>
      </c>
      <c r="F223" s="155">
        <v>15000000</v>
      </c>
      <c r="G223" s="133">
        <v>15000000</v>
      </c>
      <c r="H223" s="123">
        <v>10000000</v>
      </c>
      <c r="I223" s="133">
        <v>8618400</v>
      </c>
      <c r="J223" s="133">
        <v>0</v>
      </c>
    </row>
    <row r="224" spans="1:10" ht="15" customHeight="1" x14ac:dyDescent="0.2">
      <c r="A224" s="246" t="s">
        <v>878</v>
      </c>
      <c r="B224" s="127" t="s">
        <v>750</v>
      </c>
      <c r="C224" s="576" t="s">
        <v>879</v>
      </c>
      <c r="D224" s="577"/>
      <c r="E224" s="133">
        <v>300000</v>
      </c>
      <c r="F224" s="155">
        <v>700000</v>
      </c>
      <c r="G224" s="155">
        <v>700000</v>
      </c>
      <c r="H224" s="123">
        <v>0</v>
      </c>
      <c r="I224" s="133">
        <v>0</v>
      </c>
      <c r="J224" s="133">
        <v>0</v>
      </c>
    </row>
    <row r="225" spans="1:10" ht="15" customHeight="1" x14ac:dyDescent="0.2">
      <c r="A225" s="246" t="s">
        <v>880</v>
      </c>
      <c r="B225" s="127" t="s">
        <v>750</v>
      </c>
      <c r="C225" s="576" t="s">
        <v>881</v>
      </c>
      <c r="D225" s="577"/>
      <c r="E225" s="133">
        <v>0</v>
      </c>
      <c r="F225" s="155">
        <v>1500000</v>
      </c>
      <c r="G225" s="133">
        <v>1500000</v>
      </c>
      <c r="H225" s="123">
        <v>1500000</v>
      </c>
      <c r="I225" s="133">
        <v>0</v>
      </c>
      <c r="J225" s="133">
        <v>0</v>
      </c>
    </row>
    <row r="226" spans="1:10" ht="15" customHeight="1" x14ac:dyDescent="0.2">
      <c r="A226" s="246" t="s">
        <v>882</v>
      </c>
      <c r="B226" s="127" t="s">
        <v>750</v>
      </c>
      <c r="C226" s="576" t="s">
        <v>883</v>
      </c>
      <c r="D226" s="577"/>
      <c r="E226" s="133">
        <v>75000</v>
      </c>
      <c r="F226" s="155">
        <v>1500000</v>
      </c>
      <c r="G226" s="133">
        <v>1500000</v>
      </c>
      <c r="H226" s="123">
        <v>1300000</v>
      </c>
      <c r="I226" s="133">
        <v>119300</v>
      </c>
      <c r="J226" s="133">
        <v>0</v>
      </c>
    </row>
    <row r="227" spans="1:10" ht="15" customHeight="1" x14ac:dyDescent="0.2">
      <c r="A227" s="246" t="s">
        <v>884</v>
      </c>
      <c r="B227" s="127" t="s">
        <v>750</v>
      </c>
      <c r="C227" s="576" t="s">
        <v>885</v>
      </c>
      <c r="D227" s="577"/>
      <c r="E227" s="133">
        <v>0</v>
      </c>
      <c r="F227" s="155">
        <v>95500</v>
      </c>
      <c r="G227" s="155">
        <v>95500</v>
      </c>
      <c r="H227" s="123">
        <v>0</v>
      </c>
      <c r="I227" s="133">
        <v>0</v>
      </c>
      <c r="J227" s="133">
        <v>0</v>
      </c>
    </row>
    <row r="228" spans="1:10" ht="15" customHeight="1" x14ac:dyDescent="0.2">
      <c r="A228" s="246" t="s">
        <v>886</v>
      </c>
      <c r="B228" s="127" t="s">
        <v>750</v>
      </c>
      <c r="C228" s="576" t="s">
        <v>887</v>
      </c>
      <c r="D228" s="577"/>
      <c r="E228" s="133">
        <v>0</v>
      </c>
      <c r="F228" s="155">
        <v>0</v>
      </c>
      <c r="G228" s="133">
        <v>0</v>
      </c>
      <c r="H228" s="123">
        <v>1500000</v>
      </c>
      <c r="I228" s="133">
        <v>0</v>
      </c>
      <c r="J228" s="133">
        <v>0</v>
      </c>
    </row>
    <row r="229" spans="1:10" ht="15" customHeight="1" x14ac:dyDescent="0.2">
      <c r="A229" s="246" t="s">
        <v>888</v>
      </c>
      <c r="B229" s="127" t="s">
        <v>750</v>
      </c>
      <c r="C229" s="576" t="s">
        <v>889</v>
      </c>
      <c r="D229" s="577"/>
      <c r="E229" s="133">
        <v>0</v>
      </c>
      <c r="F229" s="155">
        <v>0</v>
      </c>
      <c r="G229" s="133">
        <v>0</v>
      </c>
      <c r="H229" s="123">
        <v>2000000</v>
      </c>
      <c r="I229" s="133">
        <v>1089500</v>
      </c>
      <c r="J229" s="133">
        <v>0</v>
      </c>
    </row>
    <row r="230" spans="1:10" ht="15" customHeight="1" x14ac:dyDescent="0.2">
      <c r="A230" s="246" t="s">
        <v>890</v>
      </c>
      <c r="B230" s="127" t="s">
        <v>750</v>
      </c>
      <c r="C230" s="576" t="s">
        <v>891</v>
      </c>
      <c r="D230" s="577"/>
      <c r="E230" s="133">
        <v>0</v>
      </c>
      <c r="F230" s="155">
        <v>0</v>
      </c>
      <c r="G230" s="133">
        <v>0</v>
      </c>
      <c r="H230" s="123">
        <v>265000</v>
      </c>
      <c r="I230" s="133">
        <v>0</v>
      </c>
      <c r="J230" s="133">
        <v>0</v>
      </c>
    </row>
    <row r="231" spans="1:10" ht="15" customHeight="1" x14ac:dyDescent="0.2">
      <c r="A231" s="246" t="s">
        <v>892</v>
      </c>
      <c r="B231" s="127" t="s">
        <v>750</v>
      </c>
      <c r="C231" s="576" t="s">
        <v>893</v>
      </c>
      <c r="D231" s="577"/>
      <c r="E231" s="133">
        <v>0</v>
      </c>
      <c r="F231" s="155">
        <v>0</v>
      </c>
      <c r="G231" s="133">
        <v>0</v>
      </c>
      <c r="H231" s="123">
        <v>1000000</v>
      </c>
      <c r="I231" s="133">
        <v>0</v>
      </c>
      <c r="J231" s="133">
        <v>0</v>
      </c>
    </row>
    <row r="232" spans="1:10" ht="15" customHeight="1" x14ac:dyDescent="0.2">
      <c r="A232" s="487" t="s">
        <v>14</v>
      </c>
      <c r="B232" s="487"/>
      <c r="C232" s="487"/>
      <c r="D232" s="487"/>
      <c r="E232" s="124">
        <f t="shared" ref="E232:J232" si="47">SUM(E208:E231)</f>
        <v>23781767.850000001</v>
      </c>
      <c r="F232" s="124">
        <f t="shared" si="47"/>
        <v>49587800</v>
      </c>
      <c r="G232" s="124">
        <f t="shared" si="47"/>
        <v>54659500</v>
      </c>
      <c r="H232" s="124">
        <f t="shared" si="47"/>
        <v>25509200</v>
      </c>
      <c r="I232" s="124">
        <f t="shared" si="47"/>
        <v>10147200</v>
      </c>
      <c r="J232" s="124">
        <f t="shared" si="47"/>
        <v>0</v>
      </c>
    </row>
    <row r="233" spans="1:10" x14ac:dyDescent="0.2">
      <c r="A233" s="537"/>
      <c r="B233" s="537"/>
      <c r="C233" s="537"/>
      <c r="D233" s="537"/>
      <c r="E233" s="537"/>
      <c r="F233" s="537"/>
      <c r="G233" s="537"/>
      <c r="H233" s="537"/>
      <c r="I233" s="537"/>
      <c r="J233" s="537"/>
    </row>
    <row r="234" spans="1:10" x14ac:dyDescent="0.2">
      <c r="A234" s="499" t="s">
        <v>266</v>
      </c>
      <c r="B234" s="499"/>
      <c r="C234" s="499"/>
      <c r="D234" s="499"/>
      <c r="E234" s="499"/>
      <c r="F234" s="508"/>
      <c r="G234" s="508"/>
      <c r="H234" s="508"/>
      <c r="I234" s="508"/>
      <c r="J234" s="508"/>
    </row>
    <row r="235" spans="1:10" x14ac:dyDescent="0.2">
      <c r="A235" s="484" t="s">
        <v>278</v>
      </c>
      <c r="B235" s="484"/>
      <c r="C235" s="484"/>
      <c r="D235" s="120" t="s">
        <v>279</v>
      </c>
      <c r="E235" s="194" t="s">
        <v>280</v>
      </c>
      <c r="F235" s="195"/>
      <c r="G235" s="152"/>
      <c r="H235" s="152"/>
      <c r="I235" s="152"/>
      <c r="J235" s="153"/>
    </row>
    <row r="236" spans="1:10" x14ac:dyDescent="0.2">
      <c r="A236" s="485" t="s">
        <v>2412</v>
      </c>
      <c r="B236" s="485"/>
      <c r="C236" s="485"/>
      <c r="D236" s="121" t="s">
        <v>1508</v>
      </c>
      <c r="E236" s="196">
        <v>1</v>
      </c>
      <c r="F236" s="197"/>
      <c r="G236" s="140"/>
      <c r="H236" s="140"/>
      <c r="I236" s="140"/>
      <c r="J236" s="143"/>
    </row>
    <row r="237" spans="1:10" x14ac:dyDescent="0.2">
      <c r="A237" s="485" t="s">
        <v>2413</v>
      </c>
      <c r="B237" s="485"/>
      <c r="C237" s="485"/>
      <c r="D237" s="121" t="s">
        <v>1508</v>
      </c>
      <c r="E237" s="196">
        <v>1</v>
      </c>
      <c r="F237" s="197"/>
      <c r="G237" s="140"/>
      <c r="H237" s="140"/>
      <c r="I237" s="140"/>
      <c r="J237" s="143"/>
    </row>
    <row r="238" spans="1:10" ht="15" customHeight="1" x14ac:dyDescent="0.2">
      <c r="A238" s="485" t="s">
        <v>2414</v>
      </c>
      <c r="B238" s="485"/>
      <c r="C238" s="485"/>
      <c r="D238" s="121" t="s">
        <v>2356</v>
      </c>
      <c r="E238" s="196">
        <v>2</v>
      </c>
      <c r="F238" s="197"/>
      <c r="G238" s="140"/>
      <c r="H238" s="140"/>
      <c r="I238" s="140"/>
      <c r="J238" s="143"/>
    </row>
    <row r="239" spans="1:10" ht="15" customHeight="1" x14ac:dyDescent="0.2">
      <c r="A239" s="485" t="s">
        <v>2415</v>
      </c>
      <c r="B239" s="485"/>
      <c r="C239" s="485"/>
      <c r="D239" s="121" t="s">
        <v>2356</v>
      </c>
      <c r="E239" s="196">
        <v>2</v>
      </c>
      <c r="F239" s="197"/>
      <c r="G239" s="140"/>
      <c r="H239" s="140"/>
      <c r="I239" s="140"/>
      <c r="J239" s="143"/>
    </row>
    <row r="240" spans="1:10" ht="15" customHeight="1" x14ac:dyDescent="0.2">
      <c r="A240" s="485" t="s">
        <v>2416</v>
      </c>
      <c r="B240" s="485"/>
      <c r="C240" s="485"/>
      <c r="D240" s="121" t="s">
        <v>2401</v>
      </c>
      <c r="E240" s="196">
        <v>2</v>
      </c>
      <c r="F240" s="197"/>
      <c r="G240" s="140"/>
      <c r="H240" s="140"/>
      <c r="I240" s="140"/>
      <c r="J240" s="143"/>
    </row>
    <row r="241" spans="1:10" x14ac:dyDescent="0.2">
      <c r="A241" s="498" t="s">
        <v>281</v>
      </c>
      <c r="B241" s="498"/>
      <c r="C241" s="498"/>
      <c r="D241" s="498"/>
      <c r="E241" s="198">
        <f>SUM(E236:E240)</f>
        <v>8</v>
      </c>
      <c r="F241" s="199"/>
      <c r="G241" s="146"/>
      <c r="H241" s="146"/>
      <c r="I241" s="146"/>
      <c r="J241" s="147"/>
    </row>
    <row r="242" spans="1:10" ht="15" customHeight="1" x14ac:dyDescent="0.2">
      <c r="A242" s="483"/>
      <c r="B242" s="483"/>
      <c r="C242" s="483"/>
      <c r="D242" s="483"/>
      <c r="E242" s="483"/>
      <c r="F242" s="501"/>
      <c r="G242" s="501"/>
      <c r="H242" s="501"/>
      <c r="I242" s="501"/>
      <c r="J242" s="501"/>
    </row>
    <row r="243" spans="1:10" s="247" customFormat="1" ht="15" customHeight="1" x14ac:dyDescent="0.2">
      <c r="A243" s="502" t="s">
        <v>282</v>
      </c>
      <c r="B243" s="502"/>
      <c r="C243" s="502"/>
      <c r="D243" s="502"/>
      <c r="E243" s="502"/>
      <c r="F243" s="502"/>
      <c r="G243" s="502"/>
      <c r="H243" s="502"/>
      <c r="I243" s="502"/>
      <c r="J243" s="502"/>
    </row>
    <row r="244" spans="1:10" s="247" customFormat="1" ht="11.25" x14ac:dyDescent="0.2">
      <c r="A244" s="503" t="s">
        <v>283</v>
      </c>
      <c r="B244" s="503"/>
      <c r="C244" s="503"/>
      <c r="D244" s="503"/>
      <c r="E244" s="503"/>
      <c r="F244" s="503"/>
      <c r="G244" s="503"/>
      <c r="H244" s="503"/>
      <c r="I244" s="503"/>
      <c r="J244" s="503"/>
    </row>
    <row r="245" spans="1:10" x14ac:dyDescent="0.2">
      <c r="A245" s="560" t="s">
        <v>894</v>
      </c>
      <c r="B245" s="560"/>
      <c r="C245" s="560"/>
      <c r="D245" s="560"/>
      <c r="E245" s="560"/>
      <c r="F245" s="560"/>
      <c r="G245" s="560"/>
      <c r="H245" s="560"/>
      <c r="I245" s="560"/>
      <c r="J245" s="560"/>
    </row>
    <row r="246" spans="1:10" x14ac:dyDescent="0.2">
      <c r="A246" s="560" t="s">
        <v>895</v>
      </c>
      <c r="B246" s="560"/>
      <c r="C246" s="560"/>
      <c r="D246" s="560"/>
      <c r="E246" s="560"/>
      <c r="F246" s="560"/>
      <c r="G246" s="560"/>
      <c r="H246" s="560"/>
      <c r="I246" s="560"/>
      <c r="J246" s="560"/>
    </row>
    <row r="247" spans="1:10" ht="15" customHeight="1" x14ac:dyDescent="0.2">
      <c r="A247" s="483"/>
      <c r="B247" s="483"/>
      <c r="C247" s="483"/>
      <c r="D247" s="483"/>
      <c r="E247" s="483"/>
      <c r="F247" s="483"/>
      <c r="G247" s="483"/>
      <c r="H247" s="483"/>
      <c r="I247" s="483"/>
      <c r="J247" s="483"/>
    </row>
    <row r="248" spans="1:10" x14ac:dyDescent="0.2">
      <c r="A248" s="506" t="s">
        <v>359</v>
      </c>
      <c r="B248" s="506"/>
      <c r="C248" s="506"/>
      <c r="D248" s="506"/>
      <c r="E248" s="506"/>
      <c r="F248" s="506"/>
      <c r="G248" s="506"/>
      <c r="H248" s="506"/>
      <c r="I248" s="506"/>
      <c r="J248" s="506"/>
    </row>
    <row r="249" spans="1:10" x14ac:dyDescent="0.2">
      <c r="A249" s="483"/>
      <c r="B249" s="483"/>
      <c r="C249" s="483"/>
      <c r="D249" s="483"/>
      <c r="E249" s="483"/>
      <c r="F249" s="483"/>
      <c r="G249" s="483"/>
      <c r="H249" s="483"/>
      <c r="I249" s="483"/>
      <c r="J249" s="483"/>
    </row>
    <row r="250" spans="1:10" x14ac:dyDescent="0.2">
      <c r="A250" s="483"/>
      <c r="B250" s="483"/>
      <c r="C250" s="483"/>
      <c r="D250" s="483"/>
      <c r="E250" s="483"/>
      <c r="F250" s="483"/>
      <c r="G250" s="483"/>
      <c r="H250" s="483"/>
      <c r="I250" s="483"/>
      <c r="J250" s="483"/>
    </row>
    <row r="251" spans="1:10" x14ac:dyDescent="0.2">
      <c r="A251" s="483"/>
      <c r="B251" s="483"/>
      <c r="C251" s="483"/>
      <c r="D251" s="483"/>
      <c r="E251" s="483"/>
      <c r="F251" s="483"/>
      <c r="G251" s="483"/>
      <c r="H251" s="483"/>
      <c r="I251" s="483"/>
      <c r="J251" s="483"/>
    </row>
    <row r="252" spans="1:10" x14ac:dyDescent="0.2">
      <c r="A252" s="483"/>
      <c r="B252" s="483"/>
      <c r="C252" s="483"/>
      <c r="D252" s="483"/>
      <c r="E252" s="483"/>
      <c r="F252" s="483"/>
      <c r="G252" s="483"/>
      <c r="H252" s="483"/>
      <c r="I252" s="483"/>
      <c r="J252" s="483"/>
    </row>
    <row r="253" spans="1:10" ht="22.5" x14ac:dyDescent="0.2">
      <c r="A253" s="502" t="s">
        <v>289</v>
      </c>
      <c r="B253" s="502"/>
      <c r="C253" s="502"/>
      <c r="D253" s="502"/>
      <c r="E253" s="502"/>
      <c r="F253" s="148" t="str">
        <f>F149</f>
        <v xml:space="preserve"> Actual 2013/14</v>
      </c>
      <c r="G253" s="148" t="str">
        <f>G149</f>
        <v xml:space="preserve"> Estimate 2014/15</v>
      </c>
      <c r="H253" s="148" t="str">
        <f>H149</f>
        <v xml:space="preserve"> Target 2015/16</v>
      </c>
      <c r="I253" s="148" t="str">
        <f>I149</f>
        <v xml:space="preserve"> Target 2016/17</v>
      </c>
      <c r="J253" s="148" t="str">
        <f>J149</f>
        <v xml:space="preserve"> Target 2017/18</v>
      </c>
    </row>
    <row r="254" spans="1:10" x14ac:dyDescent="0.2">
      <c r="A254" s="502" t="s">
        <v>295</v>
      </c>
      <c r="B254" s="502"/>
      <c r="C254" s="502"/>
      <c r="D254" s="502"/>
      <c r="E254" s="502"/>
      <c r="F254" s="502"/>
      <c r="G254" s="502"/>
      <c r="H254" s="502"/>
      <c r="I254" s="502"/>
      <c r="J254" s="502"/>
    </row>
    <row r="255" spans="1:10" x14ac:dyDescent="0.2">
      <c r="A255" s="560" t="s">
        <v>896</v>
      </c>
      <c r="B255" s="560"/>
      <c r="C255" s="560"/>
      <c r="D255" s="560"/>
      <c r="E255" s="560"/>
      <c r="F255" s="200"/>
      <c r="G255" s="137"/>
      <c r="H255" s="137"/>
      <c r="I255" s="137"/>
      <c r="J255" s="137"/>
    </row>
    <row r="256" spans="1:10" x14ac:dyDescent="0.2">
      <c r="A256" s="560" t="s">
        <v>897</v>
      </c>
      <c r="B256" s="560"/>
      <c r="C256" s="560"/>
      <c r="D256" s="560"/>
      <c r="E256" s="560"/>
      <c r="F256" s="200"/>
      <c r="G256" s="137"/>
      <c r="H256" s="137"/>
      <c r="I256" s="137"/>
      <c r="J256" s="137"/>
    </row>
    <row r="257" spans="1:10" x14ac:dyDescent="0.2">
      <c r="A257" s="560" t="s">
        <v>898</v>
      </c>
      <c r="B257" s="560"/>
      <c r="C257" s="560"/>
      <c r="D257" s="560"/>
      <c r="E257" s="560"/>
      <c r="F257" s="200"/>
      <c r="G257" s="137"/>
      <c r="H257" s="137"/>
      <c r="I257" s="137"/>
      <c r="J257" s="137"/>
    </row>
    <row r="258" spans="1:10" x14ac:dyDescent="0.2">
      <c r="A258" s="560" t="s">
        <v>899</v>
      </c>
      <c r="B258" s="560"/>
      <c r="C258" s="560"/>
      <c r="D258" s="560"/>
      <c r="E258" s="560"/>
      <c r="F258" s="200"/>
      <c r="G258" s="137"/>
      <c r="H258" s="137"/>
      <c r="I258" s="137"/>
      <c r="J258" s="137"/>
    </row>
    <row r="259" spans="1:10" ht="15" customHeight="1" x14ac:dyDescent="0.2">
      <c r="A259" s="507"/>
      <c r="B259" s="507"/>
      <c r="C259" s="507"/>
      <c r="D259" s="507"/>
      <c r="E259" s="507"/>
      <c r="F259" s="200"/>
      <c r="G259" s="137"/>
      <c r="H259" s="137"/>
      <c r="I259" s="137"/>
      <c r="J259" s="137"/>
    </row>
    <row r="260" spans="1:10" ht="21" customHeight="1" x14ac:dyDescent="0.2">
      <c r="A260" s="502" t="s">
        <v>300</v>
      </c>
      <c r="B260" s="502"/>
      <c r="C260" s="502"/>
      <c r="D260" s="502"/>
      <c r="E260" s="502"/>
      <c r="F260" s="502"/>
      <c r="G260" s="502"/>
      <c r="H260" s="502"/>
      <c r="I260" s="502"/>
      <c r="J260" s="502"/>
    </row>
    <row r="261" spans="1:10" x14ac:dyDescent="0.2">
      <c r="A261" s="560" t="s">
        <v>900</v>
      </c>
      <c r="B261" s="560"/>
      <c r="C261" s="560"/>
      <c r="D261" s="560"/>
      <c r="E261" s="560"/>
      <c r="F261" s="200"/>
      <c r="G261" s="137"/>
      <c r="H261" s="137"/>
      <c r="I261" s="137"/>
      <c r="J261" s="137"/>
    </row>
    <row r="262" spans="1:10" x14ac:dyDescent="0.2">
      <c r="A262" s="560" t="s">
        <v>901</v>
      </c>
      <c r="B262" s="560"/>
      <c r="C262" s="560"/>
      <c r="D262" s="560"/>
      <c r="E262" s="560"/>
      <c r="F262" s="200"/>
      <c r="G262" s="137"/>
      <c r="H262" s="137"/>
      <c r="I262" s="137"/>
      <c r="J262" s="137"/>
    </row>
    <row r="263" spans="1:10" x14ac:dyDescent="0.2">
      <c r="A263" s="560" t="s">
        <v>902</v>
      </c>
      <c r="B263" s="560"/>
      <c r="C263" s="560"/>
      <c r="D263" s="560"/>
      <c r="E263" s="560"/>
      <c r="F263" s="200"/>
      <c r="G263" s="137"/>
      <c r="H263" s="137"/>
      <c r="I263" s="137"/>
      <c r="J263" s="137"/>
    </row>
    <row r="264" spans="1:10" ht="15" customHeight="1" x14ac:dyDescent="0.2">
      <c r="A264" s="560" t="s">
        <v>903</v>
      </c>
      <c r="B264" s="560"/>
      <c r="C264" s="560"/>
      <c r="D264" s="560"/>
      <c r="E264" s="560"/>
      <c r="F264" s="200"/>
      <c r="G264" s="137"/>
      <c r="H264" s="137"/>
      <c r="I264" s="137"/>
      <c r="J264" s="137"/>
    </row>
    <row r="265" spans="1:10" ht="15" customHeight="1" x14ac:dyDescent="0.2">
      <c r="A265" s="483"/>
      <c r="B265" s="483"/>
      <c r="C265" s="483"/>
      <c r="D265" s="483"/>
      <c r="E265" s="483"/>
      <c r="F265" s="483"/>
      <c r="G265" s="483"/>
      <c r="H265" s="483"/>
      <c r="I265" s="483"/>
      <c r="J265" s="483"/>
    </row>
    <row r="266" spans="1:10" x14ac:dyDescent="0.2">
      <c r="A266" s="492" t="s">
        <v>904</v>
      </c>
      <c r="B266" s="492"/>
      <c r="C266" s="492"/>
      <c r="D266" s="492"/>
      <c r="E266" s="492"/>
      <c r="F266" s="492"/>
      <c r="G266" s="492"/>
      <c r="H266" s="492"/>
      <c r="I266" s="492"/>
      <c r="J266" s="492"/>
    </row>
    <row r="267" spans="1:10" x14ac:dyDescent="0.2">
      <c r="A267" s="493" t="s">
        <v>269</v>
      </c>
      <c r="B267" s="493"/>
      <c r="C267" s="493"/>
      <c r="D267" s="475"/>
      <c r="E267" s="475"/>
      <c r="F267" s="475"/>
      <c r="G267" s="475"/>
      <c r="H267" s="475"/>
      <c r="I267" s="475"/>
      <c r="J267" s="475"/>
    </row>
    <row r="268" spans="1:10" ht="24.75" customHeight="1" x14ac:dyDescent="0.2">
      <c r="A268" s="483" t="s">
        <v>905</v>
      </c>
      <c r="B268" s="483"/>
      <c r="C268" s="483"/>
      <c r="D268" s="483"/>
      <c r="E268" s="483"/>
      <c r="F268" s="483"/>
      <c r="G268" s="483"/>
      <c r="H268" s="483"/>
      <c r="I268" s="483"/>
      <c r="J268" s="483"/>
    </row>
    <row r="269" spans="1:10" x14ac:dyDescent="0.2">
      <c r="A269" s="482" t="s">
        <v>271</v>
      </c>
      <c r="B269" s="482"/>
      <c r="C269" s="482"/>
      <c r="D269" s="482"/>
      <c r="E269" s="482"/>
      <c r="F269" s="482"/>
      <c r="G269" s="482"/>
      <c r="H269" s="482"/>
      <c r="I269" s="482"/>
      <c r="J269" s="482"/>
    </row>
    <row r="270" spans="1:10" ht="33.75" x14ac:dyDescent="0.2">
      <c r="A270" s="131" t="s">
        <v>225</v>
      </c>
      <c r="B270" s="493" t="s">
        <v>224</v>
      </c>
      <c r="C270" s="493"/>
      <c r="D270" s="493"/>
      <c r="E270" s="120" t="str">
        <f t="shared" ref="E270:J270" si="48">E24</f>
        <v>Actuals           2013-2014</v>
      </c>
      <c r="F270" s="120" t="str">
        <f t="shared" si="48"/>
        <v>Approved Estimates          2014-2015</v>
      </c>
      <c r="G270" s="120" t="str">
        <f t="shared" si="48"/>
        <v>Revised Estimates                 2014-2015</v>
      </c>
      <c r="H270" s="120" t="str">
        <f t="shared" si="48"/>
        <v>Budget Estimates      2015-2016</v>
      </c>
      <c r="I270" s="120" t="str">
        <f t="shared" si="48"/>
        <v>Forward Estimates     2016-2017</v>
      </c>
      <c r="J270" s="120" t="str">
        <f t="shared" si="48"/>
        <v>Forward Estimates     2017-2018</v>
      </c>
    </row>
    <row r="271" spans="1:10" x14ac:dyDescent="0.2">
      <c r="A271" s="131"/>
      <c r="B271" s="483"/>
      <c r="C271" s="475"/>
      <c r="D271" s="475"/>
      <c r="E271" s="157"/>
      <c r="F271" s="155"/>
      <c r="G271" s="157"/>
      <c r="H271" s="156"/>
      <c r="I271" s="157"/>
      <c r="J271" s="157"/>
    </row>
    <row r="272" spans="1:10" ht="15" customHeight="1" x14ac:dyDescent="0.2">
      <c r="A272" s="487" t="s">
        <v>812</v>
      </c>
      <c r="B272" s="487"/>
      <c r="C272" s="487"/>
      <c r="D272" s="487"/>
      <c r="E272" s="124">
        <f t="shared" ref="E272:J272" si="49">SUM(E271:E271)</f>
        <v>0</v>
      </c>
      <c r="F272" s="124">
        <f t="shared" si="49"/>
        <v>0</v>
      </c>
      <c r="G272" s="124">
        <f t="shared" si="49"/>
        <v>0</v>
      </c>
      <c r="H272" s="124">
        <f t="shared" si="49"/>
        <v>0</v>
      </c>
      <c r="I272" s="124">
        <f t="shared" si="49"/>
        <v>0</v>
      </c>
      <c r="J272" s="124">
        <f t="shared" si="49"/>
        <v>0</v>
      </c>
    </row>
    <row r="273" spans="1:10" x14ac:dyDescent="0.2">
      <c r="A273" s="483"/>
      <c r="B273" s="483"/>
      <c r="C273" s="483"/>
      <c r="D273" s="483"/>
      <c r="E273" s="483"/>
      <c r="F273" s="483"/>
      <c r="G273" s="483"/>
      <c r="H273" s="483"/>
      <c r="I273" s="483"/>
      <c r="J273" s="483"/>
    </row>
    <row r="274" spans="1:10" ht="15" customHeight="1" x14ac:dyDescent="0.2">
      <c r="A274" s="482" t="s">
        <v>262</v>
      </c>
      <c r="B274" s="482"/>
      <c r="C274" s="482"/>
      <c r="D274" s="482"/>
      <c r="E274" s="482"/>
      <c r="F274" s="482"/>
      <c r="G274" s="482"/>
      <c r="H274" s="482"/>
      <c r="I274" s="482"/>
      <c r="J274" s="482"/>
    </row>
    <row r="275" spans="1:10" ht="33.75" x14ac:dyDescent="0.2">
      <c r="A275" s="131" t="s">
        <v>225</v>
      </c>
      <c r="B275" s="493" t="s">
        <v>224</v>
      </c>
      <c r="C275" s="493"/>
      <c r="D275" s="493"/>
      <c r="E275" s="120" t="str">
        <f t="shared" ref="E275:J275" si="50">E24</f>
        <v>Actuals           2013-2014</v>
      </c>
      <c r="F275" s="120" t="str">
        <f t="shared" si="50"/>
        <v>Approved Estimates          2014-2015</v>
      </c>
      <c r="G275" s="120" t="str">
        <f t="shared" si="50"/>
        <v>Revised Estimates                 2014-2015</v>
      </c>
      <c r="H275" s="120" t="str">
        <f t="shared" si="50"/>
        <v>Budget Estimates      2015-2016</v>
      </c>
      <c r="I275" s="120" t="str">
        <f t="shared" si="50"/>
        <v>Forward Estimates     2016-2017</v>
      </c>
      <c r="J275" s="120" t="str">
        <f t="shared" si="50"/>
        <v>Forward Estimates     2017-2018</v>
      </c>
    </row>
    <row r="276" spans="1:10" x14ac:dyDescent="0.2">
      <c r="A276" s="493" t="s">
        <v>6</v>
      </c>
      <c r="B276" s="493"/>
      <c r="C276" s="493"/>
      <c r="D276" s="493"/>
      <c r="E276" s="493"/>
      <c r="F276" s="493"/>
      <c r="G276" s="493"/>
      <c r="H276" s="493"/>
      <c r="I276" s="493"/>
      <c r="J276" s="137"/>
    </row>
    <row r="277" spans="1:10" x14ac:dyDescent="0.2">
      <c r="A277" s="213">
        <v>210</v>
      </c>
      <c r="B277" s="483" t="s">
        <v>6</v>
      </c>
      <c r="C277" s="475"/>
      <c r="D277" s="475"/>
      <c r="E277" s="157">
        <v>285174.42</v>
      </c>
      <c r="F277" s="157">
        <v>350300</v>
      </c>
      <c r="G277" s="157">
        <v>350300</v>
      </c>
      <c r="H277" s="156">
        <v>381000</v>
      </c>
      <c r="I277" s="157">
        <v>411700</v>
      </c>
      <c r="J277" s="157">
        <v>416300</v>
      </c>
    </row>
    <row r="278" spans="1:10" x14ac:dyDescent="0.2">
      <c r="A278" s="213">
        <v>212</v>
      </c>
      <c r="B278" s="483" t="s">
        <v>8</v>
      </c>
      <c r="C278" s="475"/>
      <c r="D278" s="475"/>
      <c r="E278" s="157">
        <v>10588.54</v>
      </c>
      <c r="F278" s="157">
        <v>0</v>
      </c>
      <c r="G278" s="157">
        <v>0</v>
      </c>
      <c r="H278" s="156">
        <v>0</v>
      </c>
      <c r="I278" s="157">
        <v>0</v>
      </c>
      <c r="J278" s="157">
        <v>0</v>
      </c>
    </row>
    <row r="279" spans="1:10" x14ac:dyDescent="0.2">
      <c r="A279" s="213">
        <v>216</v>
      </c>
      <c r="B279" s="483" t="s">
        <v>9</v>
      </c>
      <c r="C279" s="475"/>
      <c r="D279" s="475"/>
      <c r="E279" s="157">
        <v>48088.61</v>
      </c>
      <c r="F279" s="157">
        <v>42800</v>
      </c>
      <c r="G279" s="157">
        <v>42800</v>
      </c>
      <c r="H279" s="156">
        <v>42800</v>
      </c>
      <c r="I279" s="157">
        <v>42800</v>
      </c>
      <c r="J279" s="157">
        <v>42800</v>
      </c>
    </row>
    <row r="280" spans="1:10" x14ac:dyDescent="0.2">
      <c r="A280" s="213">
        <v>218</v>
      </c>
      <c r="B280" s="483" t="s">
        <v>272</v>
      </c>
      <c r="C280" s="475"/>
      <c r="D280" s="475"/>
      <c r="E280" s="157">
        <v>6174</v>
      </c>
      <c r="F280" s="157">
        <v>0</v>
      </c>
      <c r="G280" s="157">
        <v>0</v>
      </c>
      <c r="H280" s="156">
        <v>0</v>
      </c>
      <c r="I280" s="157">
        <v>0</v>
      </c>
      <c r="J280" s="157">
        <v>0</v>
      </c>
    </row>
    <row r="281" spans="1:10" ht="15" customHeight="1" x14ac:dyDescent="0.2">
      <c r="A281" s="497" t="s">
        <v>273</v>
      </c>
      <c r="B281" s="497"/>
      <c r="C281" s="497"/>
      <c r="D281" s="497"/>
      <c r="E281" s="132">
        <f>SUM(E277:E280)</f>
        <v>350025.56999999995</v>
      </c>
      <c r="F281" s="132">
        <f t="shared" ref="F281:J281" si="51">SUM(F277:F280)</f>
        <v>393100</v>
      </c>
      <c r="G281" s="132">
        <f t="shared" si="51"/>
        <v>393100</v>
      </c>
      <c r="H281" s="132">
        <f t="shared" si="51"/>
        <v>423800</v>
      </c>
      <c r="I281" s="132">
        <f t="shared" si="51"/>
        <v>454500</v>
      </c>
      <c r="J281" s="132">
        <f t="shared" si="51"/>
        <v>459100</v>
      </c>
    </row>
    <row r="282" spans="1:10" ht="15" customHeight="1" x14ac:dyDescent="0.2">
      <c r="A282" s="497" t="s">
        <v>274</v>
      </c>
      <c r="B282" s="497"/>
      <c r="C282" s="497"/>
      <c r="D282" s="497"/>
      <c r="E282" s="497"/>
      <c r="F282" s="497"/>
      <c r="G282" s="497"/>
      <c r="H282" s="497"/>
      <c r="I282" s="497"/>
      <c r="J282" s="137"/>
    </row>
    <row r="283" spans="1:10" x14ac:dyDescent="0.2">
      <c r="A283" s="213">
        <v>222</v>
      </c>
      <c r="B283" s="483" t="s">
        <v>186</v>
      </c>
      <c r="C283" s="475"/>
      <c r="D283" s="475"/>
      <c r="E283" s="157">
        <v>11.410000000000082</v>
      </c>
      <c r="F283" s="157">
        <v>10000</v>
      </c>
      <c r="G283" s="157">
        <v>10000</v>
      </c>
      <c r="H283" s="156">
        <v>10000</v>
      </c>
      <c r="I283" s="157">
        <v>10000</v>
      </c>
      <c r="J283" s="157">
        <v>10000</v>
      </c>
    </row>
    <row r="284" spans="1:10" x14ac:dyDescent="0.2">
      <c r="A284" s="213">
        <v>224</v>
      </c>
      <c r="B284" s="483" t="s">
        <v>187</v>
      </c>
      <c r="C284" s="475"/>
      <c r="D284" s="475"/>
      <c r="E284" s="157">
        <v>21450.94</v>
      </c>
      <c r="F284" s="157">
        <v>25000</v>
      </c>
      <c r="G284" s="157">
        <v>25000</v>
      </c>
      <c r="H284" s="156">
        <v>27000</v>
      </c>
      <c r="I284" s="157">
        <v>27000</v>
      </c>
      <c r="J284" s="157">
        <v>27000</v>
      </c>
    </row>
    <row r="285" spans="1:10" x14ac:dyDescent="0.2">
      <c r="A285" s="213">
        <v>226</v>
      </c>
      <c r="B285" s="483" t="s">
        <v>188</v>
      </c>
      <c r="C285" s="475"/>
      <c r="D285" s="475"/>
      <c r="E285" s="157">
        <v>6412.24</v>
      </c>
      <c r="F285" s="157">
        <v>8000</v>
      </c>
      <c r="G285" s="157">
        <v>8000</v>
      </c>
      <c r="H285" s="156">
        <v>8000</v>
      </c>
      <c r="I285" s="157">
        <v>8000</v>
      </c>
      <c r="J285" s="157">
        <v>8000</v>
      </c>
    </row>
    <row r="286" spans="1:10" x14ac:dyDescent="0.2">
      <c r="A286" s="213">
        <v>228</v>
      </c>
      <c r="B286" s="483" t="s">
        <v>189</v>
      </c>
      <c r="C286" s="475"/>
      <c r="D286" s="475"/>
      <c r="E286" s="157">
        <v>4951.6400000000003</v>
      </c>
      <c r="F286" s="157">
        <v>7000</v>
      </c>
      <c r="G286" s="157">
        <v>7000</v>
      </c>
      <c r="H286" s="156">
        <v>7000</v>
      </c>
      <c r="I286" s="157">
        <v>7000</v>
      </c>
      <c r="J286" s="157">
        <v>7000</v>
      </c>
    </row>
    <row r="287" spans="1:10" x14ac:dyDescent="0.2">
      <c r="A287" s="213">
        <v>229</v>
      </c>
      <c r="B287" s="483" t="s">
        <v>906</v>
      </c>
      <c r="C287" s="475"/>
      <c r="D287" s="475"/>
      <c r="E287" s="157">
        <v>0</v>
      </c>
      <c r="F287" s="157">
        <v>1000</v>
      </c>
      <c r="G287" s="157">
        <v>1000</v>
      </c>
      <c r="H287" s="156">
        <v>6500</v>
      </c>
      <c r="I287" s="157">
        <v>6500</v>
      </c>
      <c r="J287" s="157">
        <v>6500</v>
      </c>
    </row>
    <row r="288" spans="1:10" x14ac:dyDescent="0.2">
      <c r="A288" s="213">
        <v>232</v>
      </c>
      <c r="B288" s="483" t="s">
        <v>192</v>
      </c>
      <c r="C288" s="475"/>
      <c r="D288" s="475"/>
      <c r="E288" s="157">
        <v>2766.4700000000003</v>
      </c>
      <c r="F288" s="157">
        <v>3200</v>
      </c>
      <c r="G288" s="157">
        <v>3200</v>
      </c>
      <c r="H288" s="156">
        <v>3200</v>
      </c>
      <c r="I288" s="157">
        <v>3200</v>
      </c>
      <c r="J288" s="157">
        <v>3200</v>
      </c>
    </row>
    <row r="289" spans="1:10" x14ac:dyDescent="0.2">
      <c r="A289" s="213">
        <v>236</v>
      </c>
      <c r="B289" s="483" t="s">
        <v>194</v>
      </c>
      <c r="C289" s="475"/>
      <c r="D289" s="475"/>
      <c r="E289" s="157">
        <v>0</v>
      </c>
      <c r="F289" s="157">
        <v>9000</v>
      </c>
      <c r="G289" s="157">
        <v>9000</v>
      </c>
      <c r="H289" s="156">
        <v>9000</v>
      </c>
      <c r="I289" s="157">
        <v>9000</v>
      </c>
      <c r="J289" s="157">
        <v>9000</v>
      </c>
    </row>
    <row r="290" spans="1:10" x14ac:dyDescent="0.2">
      <c r="A290" s="213">
        <v>234</v>
      </c>
      <c r="B290" s="483" t="s">
        <v>193</v>
      </c>
      <c r="C290" s="475"/>
      <c r="D290" s="475"/>
      <c r="E290" s="157">
        <v>72000</v>
      </c>
      <c r="F290" s="157">
        <v>72000</v>
      </c>
      <c r="G290" s="157">
        <v>72000</v>
      </c>
      <c r="H290" s="156">
        <v>72000</v>
      </c>
      <c r="I290" s="157">
        <v>72000</v>
      </c>
      <c r="J290" s="157">
        <v>72000</v>
      </c>
    </row>
    <row r="291" spans="1:10" x14ac:dyDescent="0.2">
      <c r="A291" s="213">
        <v>246</v>
      </c>
      <c r="B291" s="483" t="s">
        <v>199</v>
      </c>
      <c r="C291" s="475"/>
      <c r="D291" s="475"/>
      <c r="E291" s="157">
        <v>0</v>
      </c>
      <c r="F291" s="157">
        <v>10500</v>
      </c>
      <c r="G291" s="157">
        <v>10500</v>
      </c>
      <c r="H291" s="156">
        <v>17000</v>
      </c>
      <c r="I291" s="157">
        <v>17000</v>
      </c>
      <c r="J291" s="157">
        <v>17000</v>
      </c>
    </row>
    <row r="292" spans="1:10" x14ac:dyDescent="0.2">
      <c r="A292" s="213">
        <v>262</v>
      </c>
      <c r="B292" s="483" t="s">
        <v>203</v>
      </c>
      <c r="C292" s="475"/>
      <c r="D292" s="475"/>
      <c r="E292" s="157">
        <v>4744.8</v>
      </c>
      <c r="F292" s="157">
        <v>0</v>
      </c>
      <c r="G292" s="157">
        <v>0</v>
      </c>
      <c r="H292" s="156">
        <v>0</v>
      </c>
      <c r="I292" s="157">
        <v>0</v>
      </c>
      <c r="J292" s="157">
        <v>0</v>
      </c>
    </row>
    <row r="293" spans="1:10" x14ac:dyDescent="0.2">
      <c r="A293" s="213">
        <v>275</v>
      </c>
      <c r="B293" s="483" t="s">
        <v>210</v>
      </c>
      <c r="C293" s="475"/>
      <c r="D293" s="475"/>
      <c r="E293" s="157">
        <v>0</v>
      </c>
      <c r="F293" s="157">
        <v>500</v>
      </c>
      <c r="G293" s="157">
        <v>500</v>
      </c>
      <c r="H293" s="156">
        <f>500+62500+122500</f>
        <v>185500</v>
      </c>
      <c r="I293" s="157">
        <f>500+62500+122500</f>
        <v>185500</v>
      </c>
      <c r="J293" s="157">
        <f>500+62500+122500</f>
        <v>185500</v>
      </c>
    </row>
    <row r="294" spans="1:10" ht="15" customHeight="1" x14ac:dyDescent="0.2">
      <c r="A294" s="497" t="s">
        <v>276</v>
      </c>
      <c r="B294" s="497"/>
      <c r="C294" s="497"/>
      <c r="D294" s="497"/>
      <c r="E294" s="132">
        <f t="shared" ref="E294:J294" si="52">SUM(E283:E293)</f>
        <v>112337.5</v>
      </c>
      <c r="F294" s="193">
        <f t="shared" si="52"/>
        <v>146200</v>
      </c>
      <c r="G294" s="132">
        <f t="shared" si="52"/>
        <v>146200</v>
      </c>
      <c r="H294" s="132">
        <f>SUM(H283:H293)</f>
        <v>345200</v>
      </c>
      <c r="I294" s="132">
        <f t="shared" si="52"/>
        <v>345200</v>
      </c>
      <c r="J294" s="132">
        <f t="shared" si="52"/>
        <v>345200</v>
      </c>
    </row>
    <row r="295" spans="1:10" x14ac:dyDescent="0.2">
      <c r="A295" s="498" t="s">
        <v>277</v>
      </c>
      <c r="B295" s="498"/>
      <c r="C295" s="498"/>
      <c r="D295" s="498"/>
      <c r="E295" s="134">
        <f t="shared" ref="E295:J295" si="53">SUM(E281,E294)</f>
        <v>462363.06999999995</v>
      </c>
      <c r="F295" s="134">
        <f t="shared" si="53"/>
        <v>539300</v>
      </c>
      <c r="G295" s="134">
        <f t="shared" si="53"/>
        <v>539300</v>
      </c>
      <c r="H295" s="134">
        <f t="shared" si="53"/>
        <v>769000</v>
      </c>
      <c r="I295" s="134">
        <f t="shared" si="53"/>
        <v>799700</v>
      </c>
      <c r="J295" s="134">
        <f t="shared" si="53"/>
        <v>804300</v>
      </c>
    </row>
    <row r="296" spans="1:10" x14ac:dyDescent="0.2">
      <c r="A296" s="483"/>
      <c r="B296" s="483"/>
      <c r="C296" s="483"/>
      <c r="D296" s="483"/>
      <c r="E296" s="483"/>
      <c r="F296" s="483"/>
      <c r="G296" s="483"/>
      <c r="H296" s="483"/>
      <c r="I296" s="483"/>
      <c r="J296" s="137"/>
    </row>
    <row r="297" spans="1:10" x14ac:dyDescent="0.2">
      <c r="A297" s="500" t="s">
        <v>14</v>
      </c>
      <c r="B297" s="500"/>
      <c r="C297" s="500"/>
      <c r="D297" s="500"/>
      <c r="E297" s="500"/>
      <c r="F297" s="500"/>
      <c r="G297" s="500"/>
      <c r="H297" s="500"/>
      <c r="I297" s="500"/>
      <c r="J297" s="500"/>
    </row>
    <row r="298" spans="1:10" ht="20.25" customHeight="1" x14ac:dyDescent="0.2">
      <c r="A298" s="484" t="s">
        <v>224</v>
      </c>
      <c r="B298" s="484"/>
      <c r="C298" s="484"/>
      <c r="D298" s="484"/>
      <c r="E298" s="482" t="str">
        <f t="shared" ref="E298:J298" si="54">E24</f>
        <v>Actuals           2013-2014</v>
      </c>
      <c r="F298" s="482" t="str">
        <f t="shared" si="54"/>
        <v>Approved Estimates          2014-2015</v>
      </c>
      <c r="G298" s="482" t="str">
        <f t="shared" si="54"/>
        <v>Revised Estimates                 2014-2015</v>
      </c>
      <c r="H298" s="482" t="str">
        <f t="shared" si="54"/>
        <v>Budget Estimates      2015-2016</v>
      </c>
      <c r="I298" s="482" t="str">
        <f t="shared" si="54"/>
        <v>Forward Estimates     2016-2017</v>
      </c>
      <c r="J298" s="482" t="str">
        <f t="shared" si="54"/>
        <v>Forward Estimates     2017-2018</v>
      </c>
    </row>
    <row r="299" spans="1:10" x14ac:dyDescent="0.2">
      <c r="A299" s="119" t="s">
        <v>225</v>
      </c>
      <c r="B299" s="119" t="s">
        <v>226</v>
      </c>
      <c r="C299" s="484" t="s">
        <v>227</v>
      </c>
      <c r="D299" s="484"/>
      <c r="E299" s="475"/>
      <c r="F299" s="475"/>
      <c r="G299" s="475"/>
      <c r="H299" s="475"/>
      <c r="I299" s="475"/>
      <c r="J299" s="475"/>
    </row>
    <row r="300" spans="1:10" ht="15" customHeight="1" x14ac:dyDescent="0.2">
      <c r="A300" s="135"/>
      <c r="B300" s="135"/>
      <c r="C300" s="497"/>
      <c r="D300" s="497"/>
      <c r="E300" s="133"/>
      <c r="F300" s="155"/>
      <c r="G300" s="133"/>
      <c r="H300" s="123"/>
      <c r="I300" s="133"/>
      <c r="J300" s="122"/>
    </row>
    <row r="301" spans="1:10" x14ac:dyDescent="0.2">
      <c r="A301" s="487" t="s">
        <v>14</v>
      </c>
      <c r="B301" s="487"/>
      <c r="C301" s="487"/>
      <c r="D301" s="487"/>
      <c r="E301" s="124">
        <v>0</v>
      </c>
      <c r="F301" s="124">
        <v>0</v>
      </c>
      <c r="G301" s="124">
        <v>0</v>
      </c>
      <c r="H301" s="124">
        <v>0</v>
      </c>
      <c r="I301" s="124">
        <v>0</v>
      </c>
      <c r="J301" s="124">
        <v>0</v>
      </c>
    </row>
    <row r="302" spans="1:10" x14ac:dyDescent="0.2">
      <c r="A302" s="537"/>
      <c r="B302" s="537"/>
      <c r="C302" s="537"/>
      <c r="D302" s="537"/>
      <c r="E302" s="537"/>
      <c r="F302" s="537"/>
      <c r="G302" s="537"/>
      <c r="H302" s="537"/>
      <c r="I302" s="537"/>
      <c r="J302" s="537"/>
    </row>
    <row r="303" spans="1:10" x14ac:dyDescent="0.2">
      <c r="A303" s="499" t="s">
        <v>266</v>
      </c>
      <c r="B303" s="499"/>
      <c r="C303" s="499"/>
      <c r="D303" s="499"/>
      <c r="E303" s="499"/>
      <c r="F303" s="508"/>
      <c r="G303" s="508"/>
      <c r="H303" s="508"/>
      <c r="I303" s="508"/>
      <c r="J303" s="508"/>
    </row>
    <row r="304" spans="1:10" x14ac:dyDescent="0.2">
      <c r="A304" s="484" t="s">
        <v>278</v>
      </c>
      <c r="B304" s="484"/>
      <c r="C304" s="484"/>
      <c r="D304" s="120" t="s">
        <v>279</v>
      </c>
      <c r="E304" s="194" t="s">
        <v>280</v>
      </c>
      <c r="F304" s="195"/>
      <c r="G304" s="152"/>
      <c r="H304" s="152"/>
      <c r="I304" s="152"/>
      <c r="J304" s="153"/>
    </row>
    <row r="305" spans="1:10" x14ac:dyDescent="0.2">
      <c r="A305" s="485" t="s">
        <v>2417</v>
      </c>
      <c r="B305" s="485"/>
      <c r="C305" s="485"/>
      <c r="D305" s="121" t="s">
        <v>1508</v>
      </c>
      <c r="E305" s="196">
        <v>1</v>
      </c>
      <c r="F305" s="197"/>
      <c r="G305" s="140"/>
      <c r="H305" s="140"/>
      <c r="I305" s="140"/>
      <c r="J305" s="143"/>
    </row>
    <row r="306" spans="1:10" x14ac:dyDescent="0.2">
      <c r="A306" s="485" t="s">
        <v>2418</v>
      </c>
      <c r="B306" s="485"/>
      <c r="C306" s="485"/>
      <c r="D306" s="121" t="s">
        <v>1155</v>
      </c>
      <c r="E306" s="196">
        <v>2</v>
      </c>
      <c r="F306" s="197"/>
      <c r="G306" s="140"/>
      <c r="H306" s="140"/>
      <c r="I306" s="140"/>
      <c r="J306" s="143"/>
    </row>
    <row r="307" spans="1:10" x14ac:dyDescent="0.2">
      <c r="A307" s="485" t="s">
        <v>2419</v>
      </c>
      <c r="B307" s="485"/>
      <c r="C307" s="485"/>
      <c r="D307" s="121" t="s">
        <v>2317</v>
      </c>
      <c r="E307" s="196">
        <v>2</v>
      </c>
      <c r="F307" s="197"/>
      <c r="G307" s="140"/>
      <c r="H307" s="140"/>
      <c r="I307" s="140"/>
      <c r="J307" s="143"/>
    </row>
    <row r="308" spans="1:10" ht="15" customHeight="1" x14ac:dyDescent="0.2">
      <c r="A308" s="485" t="s">
        <v>2420</v>
      </c>
      <c r="B308" s="485"/>
      <c r="C308" s="485"/>
      <c r="D308" s="121" t="s">
        <v>2317</v>
      </c>
      <c r="E308" s="196">
        <v>1</v>
      </c>
      <c r="F308" s="197"/>
      <c r="G308" s="140"/>
      <c r="H308" s="140"/>
      <c r="I308" s="140"/>
      <c r="J308" s="143"/>
    </row>
    <row r="309" spans="1:10" x14ac:dyDescent="0.2">
      <c r="A309" s="485" t="s">
        <v>2421</v>
      </c>
      <c r="B309" s="485"/>
      <c r="C309" s="485"/>
      <c r="D309" s="121" t="s">
        <v>1157</v>
      </c>
      <c r="E309" s="196">
        <v>1</v>
      </c>
      <c r="F309" s="197"/>
      <c r="G309" s="140"/>
      <c r="H309" s="140"/>
      <c r="I309" s="140"/>
      <c r="J309" s="143"/>
    </row>
    <row r="310" spans="1:10" ht="15" customHeight="1" x14ac:dyDescent="0.2">
      <c r="A310" s="485" t="s">
        <v>2422</v>
      </c>
      <c r="B310" s="485"/>
      <c r="C310" s="485"/>
      <c r="D310" s="121" t="s">
        <v>2319</v>
      </c>
      <c r="E310" s="196">
        <v>1</v>
      </c>
      <c r="F310" s="197"/>
      <c r="G310" s="140"/>
      <c r="H310" s="140"/>
      <c r="I310" s="140"/>
      <c r="J310" s="143"/>
    </row>
    <row r="311" spans="1:10" ht="15" customHeight="1" x14ac:dyDescent="0.2">
      <c r="A311" s="498" t="s">
        <v>281</v>
      </c>
      <c r="B311" s="498"/>
      <c r="C311" s="498"/>
      <c r="D311" s="498"/>
      <c r="E311" s="198">
        <f>SUM(E305:E310)</f>
        <v>8</v>
      </c>
      <c r="F311" s="199"/>
      <c r="G311" s="146"/>
      <c r="H311" s="146"/>
      <c r="I311" s="146"/>
      <c r="J311" s="147"/>
    </row>
    <row r="312" spans="1:10" x14ac:dyDescent="0.2">
      <c r="A312" s="483"/>
      <c r="B312" s="483"/>
      <c r="C312" s="483"/>
      <c r="D312" s="483"/>
      <c r="E312" s="483"/>
      <c r="F312" s="501"/>
      <c r="G312" s="501"/>
      <c r="H312" s="501"/>
      <c r="I312" s="501"/>
      <c r="J312" s="501"/>
    </row>
    <row r="313" spans="1:10" x14ac:dyDescent="0.2">
      <c r="A313" s="502" t="s">
        <v>282</v>
      </c>
      <c r="B313" s="502"/>
      <c r="C313" s="502"/>
      <c r="D313" s="502"/>
      <c r="E313" s="502"/>
      <c r="F313" s="502"/>
      <c r="G313" s="502"/>
      <c r="H313" s="502"/>
      <c r="I313" s="502"/>
      <c r="J313" s="502"/>
    </row>
    <row r="314" spans="1:10" x14ac:dyDescent="0.2">
      <c r="A314" s="503" t="s">
        <v>283</v>
      </c>
      <c r="B314" s="503"/>
      <c r="C314" s="503"/>
      <c r="D314" s="503"/>
      <c r="E314" s="503"/>
      <c r="F314" s="503"/>
      <c r="G314" s="503"/>
      <c r="H314" s="503"/>
      <c r="I314" s="503"/>
      <c r="J314" s="503"/>
    </row>
    <row r="315" spans="1:10" x14ac:dyDescent="0.2">
      <c r="A315" s="544" t="s">
        <v>907</v>
      </c>
      <c r="B315" s="544"/>
      <c r="C315" s="544"/>
      <c r="D315" s="544"/>
      <c r="E315" s="544"/>
      <c r="F315" s="544"/>
      <c r="G315" s="544"/>
      <c r="H315" s="544"/>
      <c r="I315" s="544"/>
      <c r="J315" s="544"/>
    </row>
    <row r="316" spans="1:10" x14ac:dyDescent="0.2">
      <c r="A316" s="544" t="s">
        <v>908</v>
      </c>
      <c r="B316" s="544"/>
      <c r="C316" s="544"/>
      <c r="D316" s="544"/>
      <c r="E316" s="544"/>
      <c r="F316" s="544"/>
      <c r="G316" s="544"/>
      <c r="H316" s="544"/>
      <c r="I316" s="544"/>
      <c r="J316" s="544"/>
    </row>
    <row r="317" spans="1:10" x14ac:dyDescent="0.2">
      <c r="A317" s="483"/>
      <c r="B317" s="483"/>
      <c r="C317" s="483"/>
      <c r="D317" s="483"/>
      <c r="E317" s="483"/>
      <c r="F317" s="483"/>
      <c r="G317" s="483"/>
      <c r="H317" s="483"/>
      <c r="I317" s="483"/>
      <c r="J317" s="483"/>
    </row>
    <row r="318" spans="1:10" ht="15" customHeight="1" x14ac:dyDescent="0.2">
      <c r="A318" s="483"/>
      <c r="B318" s="483"/>
      <c r="C318" s="483"/>
      <c r="D318" s="483"/>
      <c r="E318" s="483"/>
      <c r="F318" s="483"/>
      <c r="G318" s="483"/>
      <c r="H318" s="483"/>
      <c r="I318" s="483"/>
      <c r="J318" s="483"/>
    </row>
    <row r="319" spans="1:10" x14ac:dyDescent="0.2">
      <c r="A319" s="483"/>
      <c r="B319" s="483"/>
      <c r="C319" s="483"/>
      <c r="D319" s="483"/>
      <c r="E319" s="483"/>
      <c r="F319" s="483"/>
      <c r="G319" s="483"/>
      <c r="H319" s="483"/>
      <c r="I319" s="483"/>
      <c r="J319" s="483"/>
    </row>
    <row r="320" spans="1:10" x14ac:dyDescent="0.2">
      <c r="A320" s="483"/>
      <c r="B320" s="483"/>
      <c r="C320" s="483"/>
      <c r="D320" s="483"/>
      <c r="E320" s="483"/>
      <c r="F320" s="483"/>
      <c r="G320" s="483"/>
      <c r="H320" s="483"/>
      <c r="I320" s="483"/>
      <c r="J320" s="483"/>
    </row>
    <row r="321" spans="1:10" x14ac:dyDescent="0.2">
      <c r="A321" s="506" t="s">
        <v>359</v>
      </c>
      <c r="B321" s="506"/>
      <c r="C321" s="506"/>
      <c r="D321" s="506"/>
      <c r="E321" s="506"/>
      <c r="F321" s="506"/>
      <c r="G321" s="506"/>
      <c r="H321" s="506"/>
      <c r="I321" s="506"/>
      <c r="J321" s="506"/>
    </row>
    <row r="322" spans="1:10" x14ac:dyDescent="0.2">
      <c r="A322" s="483"/>
      <c r="B322" s="483"/>
      <c r="C322" s="483"/>
      <c r="D322" s="483"/>
      <c r="E322" s="483"/>
      <c r="F322" s="483"/>
      <c r="G322" s="483"/>
      <c r="H322" s="483"/>
      <c r="I322" s="483"/>
      <c r="J322" s="483"/>
    </row>
    <row r="323" spans="1:10" x14ac:dyDescent="0.2">
      <c r="A323" s="483"/>
      <c r="B323" s="483"/>
      <c r="C323" s="483"/>
      <c r="D323" s="483"/>
      <c r="E323" s="483"/>
      <c r="F323" s="483"/>
      <c r="G323" s="483"/>
      <c r="H323" s="483"/>
      <c r="I323" s="483"/>
      <c r="J323" s="483"/>
    </row>
    <row r="324" spans="1:10" ht="15" customHeight="1" x14ac:dyDescent="0.2">
      <c r="A324" s="483"/>
      <c r="B324" s="483"/>
      <c r="C324" s="483"/>
      <c r="D324" s="483"/>
      <c r="E324" s="483"/>
      <c r="F324" s="483"/>
      <c r="G324" s="483"/>
      <c r="H324" s="483"/>
      <c r="I324" s="483"/>
      <c r="J324" s="483"/>
    </row>
    <row r="325" spans="1:10" x14ac:dyDescent="0.2">
      <c r="A325" s="483"/>
      <c r="B325" s="483"/>
      <c r="C325" s="483"/>
      <c r="D325" s="483"/>
      <c r="E325" s="483"/>
      <c r="F325" s="483"/>
      <c r="G325" s="483"/>
      <c r="H325" s="483"/>
      <c r="I325" s="483"/>
      <c r="J325" s="483"/>
    </row>
    <row r="326" spans="1:10" ht="22.5" x14ac:dyDescent="0.2">
      <c r="A326" s="502" t="s">
        <v>289</v>
      </c>
      <c r="B326" s="502"/>
      <c r="C326" s="502"/>
      <c r="D326" s="502"/>
      <c r="E326" s="502"/>
      <c r="F326" s="148" t="str">
        <f>F149</f>
        <v xml:space="preserve"> Actual 2013/14</v>
      </c>
      <c r="G326" s="148" t="str">
        <f>G149</f>
        <v xml:space="preserve"> Estimate 2014/15</v>
      </c>
      <c r="H326" s="148" t="str">
        <f>H149</f>
        <v xml:space="preserve"> Target 2015/16</v>
      </c>
      <c r="I326" s="148" t="str">
        <f>I149</f>
        <v xml:space="preserve"> Target 2016/17</v>
      </c>
      <c r="J326" s="148" t="str">
        <f>J149</f>
        <v xml:space="preserve"> Target 2017/18</v>
      </c>
    </row>
    <row r="327" spans="1:10" x14ac:dyDescent="0.2">
      <c r="A327" s="502" t="s">
        <v>295</v>
      </c>
      <c r="B327" s="502"/>
      <c r="C327" s="502"/>
      <c r="D327" s="502"/>
      <c r="E327" s="502"/>
      <c r="F327" s="502"/>
      <c r="G327" s="502"/>
      <c r="H327" s="502"/>
      <c r="I327" s="502"/>
      <c r="J327" s="502"/>
    </row>
    <row r="328" spans="1:10" x14ac:dyDescent="0.2">
      <c r="A328" s="544" t="s">
        <v>909</v>
      </c>
      <c r="B328" s="544"/>
      <c r="C328" s="544"/>
      <c r="D328" s="544"/>
      <c r="E328" s="544"/>
      <c r="F328" s="200"/>
      <c r="G328" s="137"/>
      <c r="H328" s="137"/>
      <c r="I328" s="137"/>
      <c r="J328" s="137"/>
    </row>
    <row r="329" spans="1:10" x14ac:dyDescent="0.2">
      <c r="A329" s="544" t="s">
        <v>910</v>
      </c>
      <c r="B329" s="544"/>
      <c r="C329" s="544"/>
      <c r="D329" s="544"/>
      <c r="E329" s="544"/>
      <c r="F329" s="200"/>
      <c r="G329" s="137"/>
      <c r="H329" s="137"/>
      <c r="I329" s="137"/>
      <c r="J329" s="137"/>
    </row>
    <row r="330" spans="1:10" x14ac:dyDescent="0.2">
      <c r="A330" s="544" t="s">
        <v>911</v>
      </c>
      <c r="B330" s="544"/>
      <c r="C330" s="544"/>
      <c r="D330" s="544"/>
      <c r="E330" s="544"/>
      <c r="F330" s="200"/>
      <c r="G330" s="137"/>
      <c r="H330" s="137"/>
      <c r="I330" s="137"/>
      <c r="J330" s="137"/>
    </row>
    <row r="331" spans="1:10" x14ac:dyDescent="0.2">
      <c r="A331" s="544" t="s">
        <v>912</v>
      </c>
      <c r="B331" s="544"/>
      <c r="C331" s="544"/>
      <c r="D331" s="544"/>
      <c r="E331" s="544"/>
      <c r="F331" s="200"/>
      <c r="G331" s="137"/>
      <c r="H331" s="137"/>
      <c r="I331" s="137"/>
      <c r="J331" s="137"/>
    </row>
    <row r="332" spans="1:10" ht="24" customHeight="1" x14ac:dyDescent="0.2">
      <c r="A332" s="544" t="s">
        <v>913</v>
      </c>
      <c r="B332" s="544"/>
      <c r="C332" s="544"/>
      <c r="D332" s="544"/>
      <c r="E332" s="544"/>
      <c r="F332" s="200"/>
      <c r="G332" s="137"/>
      <c r="H332" s="137"/>
      <c r="I332" s="137"/>
      <c r="J332" s="137"/>
    </row>
    <row r="333" spans="1:10" x14ac:dyDescent="0.2">
      <c r="A333" s="507" t="s">
        <v>497</v>
      </c>
      <c r="B333" s="507"/>
      <c r="C333" s="507"/>
      <c r="D333" s="507"/>
      <c r="E333" s="507"/>
      <c r="F333" s="200"/>
      <c r="G333" s="137"/>
      <c r="H333" s="137"/>
      <c r="I333" s="137"/>
      <c r="J333" s="137"/>
    </row>
    <row r="334" spans="1:10" ht="24" customHeight="1" x14ac:dyDescent="0.2">
      <c r="A334" s="502" t="s">
        <v>300</v>
      </c>
      <c r="B334" s="502"/>
      <c r="C334" s="502"/>
      <c r="D334" s="502"/>
      <c r="E334" s="502"/>
      <c r="F334" s="502"/>
      <c r="G334" s="502"/>
      <c r="H334" s="502"/>
      <c r="I334" s="502"/>
      <c r="J334" s="502"/>
    </row>
    <row r="335" spans="1:10" x14ac:dyDescent="0.2">
      <c r="A335" s="544" t="s">
        <v>914</v>
      </c>
      <c r="B335" s="544"/>
      <c r="C335" s="544"/>
      <c r="D335" s="544"/>
      <c r="E335" s="544"/>
      <c r="F335" s="200"/>
      <c r="G335" s="137"/>
      <c r="H335" s="137"/>
      <c r="I335" s="137"/>
      <c r="J335" s="137"/>
    </row>
    <row r="336" spans="1:10" x14ac:dyDescent="0.2">
      <c r="A336" s="544" t="s">
        <v>915</v>
      </c>
      <c r="B336" s="544"/>
      <c r="C336" s="544"/>
      <c r="D336" s="544"/>
      <c r="E336" s="544"/>
      <c r="F336" s="200"/>
      <c r="G336" s="137"/>
      <c r="H336" s="137"/>
      <c r="I336" s="137"/>
      <c r="J336" s="137"/>
    </row>
    <row r="337" spans="1:10" x14ac:dyDescent="0.2">
      <c r="A337" s="544" t="s">
        <v>916</v>
      </c>
      <c r="B337" s="544"/>
      <c r="C337" s="544"/>
      <c r="D337" s="544"/>
      <c r="E337" s="544"/>
      <c r="F337" s="200"/>
      <c r="G337" s="137"/>
      <c r="H337" s="137"/>
      <c r="I337" s="137"/>
      <c r="J337" s="137"/>
    </row>
    <row r="338" spans="1:10" x14ac:dyDescent="0.2">
      <c r="A338" s="483"/>
      <c r="B338" s="483"/>
      <c r="C338" s="483"/>
      <c r="D338" s="483"/>
      <c r="E338" s="483"/>
      <c r="F338" s="483"/>
      <c r="G338" s="483"/>
      <c r="H338" s="483"/>
      <c r="I338" s="483"/>
      <c r="J338" s="483"/>
    </row>
    <row r="339" spans="1:10" x14ac:dyDescent="0.2">
      <c r="A339" s="492" t="s">
        <v>917</v>
      </c>
      <c r="B339" s="492"/>
      <c r="C339" s="492"/>
      <c r="D339" s="492"/>
      <c r="E339" s="492"/>
      <c r="F339" s="492"/>
      <c r="G339" s="492"/>
      <c r="H339" s="492"/>
      <c r="I339" s="492"/>
      <c r="J339" s="492"/>
    </row>
    <row r="340" spans="1:10" x14ac:dyDescent="0.2">
      <c r="A340" s="493" t="s">
        <v>269</v>
      </c>
      <c r="B340" s="493"/>
      <c r="C340" s="493"/>
      <c r="D340" s="475"/>
      <c r="E340" s="475"/>
      <c r="F340" s="475"/>
      <c r="G340" s="475"/>
      <c r="H340" s="475"/>
      <c r="I340" s="475"/>
      <c r="J340" s="475"/>
    </row>
    <row r="341" spans="1:10" x14ac:dyDescent="0.2">
      <c r="A341" s="483" t="s">
        <v>918</v>
      </c>
      <c r="B341" s="483"/>
      <c r="C341" s="483"/>
      <c r="D341" s="483"/>
      <c r="E341" s="483"/>
      <c r="F341" s="483"/>
      <c r="G341" s="483"/>
      <c r="H341" s="483"/>
      <c r="I341" s="483"/>
      <c r="J341" s="483"/>
    </row>
    <row r="342" spans="1:10" x14ac:dyDescent="0.2">
      <c r="A342" s="482" t="s">
        <v>271</v>
      </c>
      <c r="B342" s="482"/>
      <c r="C342" s="482"/>
      <c r="D342" s="482"/>
      <c r="E342" s="482"/>
      <c r="F342" s="482"/>
      <c r="G342" s="482"/>
      <c r="H342" s="482"/>
      <c r="I342" s="482"/>
      <c r="J342" s="482"/>
    </row>
    <row r="343" spans="1:10" ht="33.75" x14ac:dyDescent="0.2">
      <c r="A343" s="131" t="s">
        <v>225</v>
      </c>
      <c r="B343" s="493" t="s">
        <v>224</v>
      </c>
      <c r="C343" s="493"/>
      <c r="D343" s="493"/>
      <c r="E343" s="120" t="str">
        <f t="shared" ref="E343:J343" si="55">E24</f>
        <v>Actuals           2013-2014</v>
      </c>
      <c r="F343" s="120" t="str">
        <f t="shared" si="55"/>
        <v>Approved Estimates          2014-2015</v>
      </c>
      <c r="G343" s="120" t="str">
        <f t="shared" si="55"/>
        <v>Revised Estimates                 2014-2015</v>
      </c>
      <c r="H343" s="120" t="str">
        <f t="shared" si="55"/>
        <v>Budget Estimates      2015-2016</v>
      </c>
      <c r="I343" s="120" t="str">
        <f t="shared" si="55"/>
        <v>Forward Estimates     2016-2017</v>
      </c>
      <c r="J343" s="120" t="str">
        <f t="shared" si="55"/>
        <v>Forward Estimates     2017-2018</v>
      </c>
    </row>
    <row r="344" spans="1:10" x14ac:dyDescent="0.2">
      <c r="A344" s="213" t="s">
        <v>88</v>
      </c>
      <c r="B344" s="483" t="s">
        <v>919</v>
      </c>
      <c r="C344" s="475" t="s">
        <v>919</v>
      </c>
      <c r="D344" s="475" t="s">
        <v>919</v>
      </c>
      <c r="E344" s="157">
        <v>141304.47</v>
      </c>
      <c r="F344" s="157">
        <v>0</v>
      </c>
      <c r="G344" s="157">
        <v>60000</v>
      </c>
      <c r="H344" s="156">
        <v>60000</v>
      </c>
      <c r="I344" s="157">
        <v>60000</v>
      </c>
      <c r="J344" s="157">
        <v>60000</v>
      </c>
    </row>
    <row r="345" spans="1:10" x14ac:dyDescent="0.2">
      <c r="A345" s="213">
        <v>122</v>
      </c>
      <c r="B345" s="483" t="s">
        <v>920</v>
      </c>
      <c r="C345" s="475"/>
      <c r="D345" s="475"/>
      <c r="E345" s="157">
        <v>0</v>
      </c>
      <c r="F345" s="157">
        <v>0</v>
      </c>
      <c r="G345" s="157">
        <v>0</v>
      </c>
      <c r="H345" s="156">
        <v>0</v>
      </c>
      <c r="I345" s="157">
        <v>0</v>
      </c>
      <c r="J345" s="157">
        <v>0</v>
      </c>
    </row>
    <row r="346" spans="1:10" x14ac:dyDescent="0.2">
      <c r="A346" s="213">
        <v>125</v>
      </c>
      <c r="B346" s="483" t="s">
        <v>921</v>
      </c>
      <c r="C346" s="475"/>
      <c r="D346" s="475"/>
      <c r="E346" s="157">
        <v>0</v>
      </c>
      <c r="F346" s="157">
        <v>0</v>
      </c>
      <c r="G346" s="157">
        <v>0</v>
      </c>
      <c r="H346" s="156">
        <v>0</v>
      </c>
      <c r="I346" s="157">
        <v>0</v>
      </c>
      <c r="J346" s="157">
        <v>0</v>
      </c>
    </row>
    <row r="347" spans="1:10" x14ac:dyDescent="0.2">
      <c r="A347" s="213" t="s">
        <v>100</v>
      </c>
      <c r="B347" s="483" t="s">
        <v>922</v>
      </c>
      <c r="C347" s="475"/>
      <c r="D347" s="475"/>
      <c r="E347" s="157">
        <v>0</v>
      </c>
      <c r="F347" s="157">
        <v>0</v>
      </c>
      <c r="G347" s="157">
        <v>0</v>
      </c>
      <c r="H347" s="156">
        <v>0</v>
      </c>
      <c r="I347" s="157">
        <v>0</v>
      </c>
      <c r="J347" s="157">
        <v>0</v>
      </c>
    </row>
    <row r="348" spans="1:10" x14ac:dyDescent="0.2">
      <c r="A348" s="213">
        <v>135</v>
      </c>
      <c r="B348" s="483" t="s">
        <v>923</v>
      </c>
      <c r="C348" s="475"/>
      <c r="D348" s="475"/>
      <c r="E348" s="157">
        <v>0</v>
      </c>
      <c r="F348" s="157">
        <v>0</v>
      </c>
      <c r="G348" s="157">
        <v>0</v>
      </c>
      <c r="H348" s="156">
        <v>0</v>
      </c>
      <c r="I348" s="157">
        <v>0</v>
      </c>
      <c r="J348" s="157">
        <v>0</v>
      </c>
    </row>
    <row r="349" spans="1:10" x14ac:dyDescent="0.2">
      <c r="A349" s="213" t="s">
        <v>836</v>
      </c>
      <c r="B349" s="483" t="s">
        <v>924</v>
      </c>
      <c r="C349" s="475"/>
      <c r="D349" s="475"/>
      <c r="E349" s="157">
        <v>29670.39</v>
      </c>
      <c r="F349" s="157">
        <v>50000</v>
      </c>
      <c r="G349" s="157">
        <v>50000</v>
      </c>
      <c r="H349" s="156">
        <v>48500</v>
      </c>
      <c r="I349" s="157">
        <v>48500</v>
      </c>
      <c r="J349" s="157">
        <v>48500</v>
      </c>
    </row>
    <row r="350" spans="1:10" x14ac:dyDescent="0.2">
      <c r="A350" s="213">
        <v>140</v>
      </c>
      <c r="B350" s="483" t="s">
        <v>925</v>
      </c>
      <c r="C350" s="475"/>
      <c r="D350" s="475"/>
      <c r="E350" s="157">
        <v>33950</v>
      </c>
      <c r="F350" s="157">
        <v>0</v>
      </c>
      <c r="G350" s="157">
        <v>0</v>
      </c>
      <c r="H350" s="156">
        <v>0</v>
      </c>
      <c r="I350" s="157">
        <v>0</v>
      </c>
      <c r="J350" s="157">
        <v>0</v>
      </c>
    </row>
    <row r="351" spans="1:10" x14ac:dyDescent="0.2">
      <c r="A351" s="213" t="s">
        <v>841</v>
      </c>
      <c r="B351" s="483" t="s">
        <v>926</v>
      </c>
      <c r="C351" s="475"/>
      <c r="D351" s="475"/>
      <c r="E351" s="157">
        <v>0</v>
      </c>
      <c r="F351" s="157">
        <v>0</v>
      </c>
      <c r="G351" s="157">
        <v>0</v>
      </c>
      <c r="H351" s="156">
        <v>0</v>
      </c>
      <c r="I351" s="157">
        <v>0</v>
      </c>
      <c r="J351" s="157">
        <v>0</v>
      </c>
    </row>
    <row r="352" spans="1:10" x14ac:dyDescent="0.2">
      <c r="A352" s="213" t="s">
        <v>841</v>
      </c>
      <c r="B352" s="483" t="s">
        <v>927</v>
      </c>
      <c r="C352" s="475"/>
      <c r="D352" s="475"/>
      <c r="E352" s="157">
        <v>221071.53</v>
      </c>
      <c r="F352" s="157">
        <v>10000</v>
      </c>
      <c r="G352" s="157">
        <v>10000</v>
      </c>
      <c r="H352" s="156">
        <v>15000</v>
      </c>
      <c r="I352" s="157">
        <v>15000</v>
      </c>
      <c r="J352" s="157">
        <v>15000</v>
      </c>
    </row>
    <row r="353" spans="1:10" x14ac:dyDescent="0.2">
      <c r="A353" s="213" t="s">
        <v>841</v>
      </c>
      <c r="B353" s="483" t="s">
        <v>928</v>
      </c>
      <c r="C353" s="475"/>
      <c r="D353" s="475"/>
      <c r="E353" s="157">
        <v>202960.42</v>
      </c>
      <c r="F353" s="157">
        <v>20000</v>
      </c>
      <c r="G353" s="157">
        <v>20000</v>
      </c>
      <c r="H353" s="156">
        <v>20000</v>
      </c>
      <c r="I353" s="157">
        <v>20000</v>
      </c>
      <c r="J353" s="157">
        <v>20000</v>
      </c>
    </row>
    <row r="354" spans="1:10" x14ac:dyDescent="0.2">
      <c r="A354" s="213" t="s">
        <v>844</v>
      </c>
      <c r="B354" s="483" t="s">
        <v>929</v>
      </c>
      <c r="C354" s="475"/>
      <c r="D354" s="475"/>
      <c r="E354" s="157">
        <v>0</v>
      </c>
      <c r="F354" s="157">
        <v>0</v>
      </c>
      <c r="G354" s="157">
        <v>0</v>
      </c>
      <c r="H354" s="156">
        <v>0</v>
      </c>
      <c r="I354" s="157">
        <v>0</v>
      </c>
      <c r="J354" s="157">
        <v>0</v>
      </c>
    </row>
    <row r="355" spans="1:10" x14ac:dyDescent="0.2">
      <c r="A355" s="213" t="s">
        <v>844</v>
      </c>
      <c r="B355" s="483" t="s">
        <v>930</v>
      </c>
      <c r="C355" s="475"/>
      <c r="D355" s="475"/>
      <c r="E355" s="157">
        <v>0</v>
      </c>
      <c r="F355" s="157">
        <v>0</v>
      </c>
      <c r="G355" s="157">
        <v>0</v>
      </c>
      <c r="H355" s="156">
        <v>0</v>
      </c>
      <c r="I355" s="157">
        <v>0</v>
      </c>
      <c r="J355" s="157">
        <v>0</v>
      </c>
    </row>
    <row r="356" spans="1:10" x14ac:dyDescent="0.2">
      <c r="A356" s="213" t="s">
        <v>844</v>
      </c>
      <c r="B356" s="483" t="s">
        <v>931</v>
      </c>
      <c r="C356" s="475"/>
      <c r="D356" s="475"/>
      <c r="E356" s="157">
        <v>8451.94</v>
      </c>
      <c r="F356" s="157">
        <v>26000</v>
      </c>
      <c r="G356" s="157">
        <v>26000</v>
      </c>
      <c r="H356" s="156">
        <v>24000</v>
      </c>
      <c r="I356" s="157">
        <v>24000</v>
      </c>
      <c r="J356" s="157">
        <v>24000</v>
      </c>
    </row>
    <row r="357" spans="1:10" x14ac:dyDescent="0.2">
      <c r="A357" s="213" t="s">
        <v>844</v>
      </c>
      <c r="B357" s="483" t="s">
        <v>932</v>
      </c>
      <c r="C357" s="475"/>
      <c r="D357" s="475"/>
      <c r="E357" s="157">
        <v>227077.03</v>
      </c>
      <c r="F357" s="157">
        <v>0</v>
      </c>
      <c r="G357" s="157">
        <v>120000</v>
      </c>
      <c r="H357" s="156">
        <v>0</v>
      </c>
      <c r="I357" s="157">
        <v>0</v>
      </c>
      <c r="J357" s="157">
        <v>0</v>
      </c>
    </row>
    <row r="358" spans="1:10" x14ac:dyDescent="0.2">
      <c r="A358" s="487" t="s">
        <v>812</v>
      </c>
      <c r="B358" s="487"/>
      <c r="C358" s="487"/>
      <c r="D358" s="487"/>
      <c r="E358" s="124">
        <f>SUM(E344:E357)</f>
        <v>864485.78</v>
      </c>
      <c r="F358" s="124">
        <f t="shared" ref="F358:J358" si="56">SUM(F344:F357)</f>
        <v>106000</v>
      </c>
      <c r="G358" s="124">
        <f t="shared" si="56"/>
        <v>286000</v>
      </c>
      <c r="H358" s="124">
        <f t="shared" si="56"/>
        <v>167500</v>
      </c>
      <c r="I358" s="124">
        <f t="shared" si="56"/>
        <v>167500</v>
      </c>
      <c r="J358" s="124">
        <f t="shared" si="56"/>
        <v>167500</v>
      </c>
    </row>
    <row r="359" spans="1:10" x14ac:dyDescent="0.2">
      <c r="A359" s="483"/>
      <c r="B359" s="483"/>
      <c r="C359" s="483"/>
      <c r="D359" s="483"/>
      <c r="E359" s="483"/>
      <c r="F359" s="483"/>
      <c r="G359" s="483"/>
      <c r="H359" s="483"/>
      <c r="I359" s="483"/>
      <c r="J359" s="483"/>
    </row>
    <row r="360" spans="1:10" ht="15" customHeight="1" x14ac:dyDescent="0.2">
      <c r="A360" s="482" t="s">
        <v>262</v>
      </c>
      <c r="B360" s="482"/>
      <c r="C360" s="482"/>
      <c r="D360" s="482"/>
      <c r="E360" s="482"/>
      <c r="F360" s="482"/>
      <c r="G360" s="482"/>
      <c r="H360" s="482"/>
      <c r="I360" s="482"/>
      <c r="J360" s="482"/>
    </row>
    <row r="361" spans="1:10" ht="33.75" x14ac:dyDescent="0.2">
      <c r="A361" s="131" t="s">
        <v>225</v>
      </c>
      <c r="B361" s="493" t="s">
        <v>224</v>
      </c>
      <c r="C361" s="493"/>
      <c r="D361" s="493"/>
      <c r="E361" s="120" t="str">
        <f t="shared" ref="E361:J361" si="57">E24</f>
        <v>Actuals           2013-2014</v>
      </c>
      <c r="F361" s="120" t="str">
        <f t="shared" si="57"/>
        <v>Approved Estimates          2014-2015</v>
      </c>
      <c r="G361" s="120" t="str">
        <f t="shared" si="57"/>
        <v>Revised Estimates                 2014-2015</v>
      </c>
      <c r="H361" s="120" t="str">
        <f t="shared" si="57"/>
        <v>Budget Estimates      2015-2016</v>
      </c>
      <c r="I361" s="120" t="str">
        <f t="shared" si="57"/>
        <v>Forward Estimates     2016-2017</v>
      </c>
      <c r="J361" s="120" t="str">
        <f t="shared" si="57"/>
        <v>Forward Estimates     2017-2018</v>
      </c>
    </row>
    <row r="362" spans="1:10" ht="15" customHeight="1" x14ac:dyDescent="0.2">
      <c r="A362" s="493" t="s">
        <v>6</v>
      </c>
      <c r="B362" s="493"/>
      <c r="C362" s="493"/>
      <c r="D362" s="493"/>
      <c r="E362" s="493"/>
      <c r="F362" s="493"/>
      <c r="G362" s="493"/>
      <c r="H362" s="493"/>
      <c r="I362" s="493"/>
      <c r="J362" s="137"/>
    </row>
    <row r="363" spans="1:10" x14ac:dyDescent="0.2">
      <c r="A363" s="213">
        <v>210</v>
      </c>
      <c r="B363" s="483" t="s">
        <v>6</v>
      </c>
      <c r="C363" s="475"/>
      <c r="D363" s="475"/>
      <c r="E363" s="157">
        <v>474392.08999999997</v>
      </c>
      <c r="F363" s="157">
        <v>554200</v>
      </c>
      <c r="G363" s="157">
        <v>554200</v>
      </c>
      <c r="H363" s="156">
        <v>598600</v>
      </c>
      <c r="I363" s="157">
        <v>613200</v>
      </c>
      <c r="J363" s="157">
        <v>625100</v>
      </c>
    </row>
    <row r="364" spans="1:10" x14ac:dyDescent="0.2">
      <c r="A364" s="213">
        <v>211</v>
      </c>
      <c r="B364" s="483" t="s">
        <v>933</v>
      </c>
      <c r="C364" s="475"/>
      <c r="D364" s="475"/>
      <c r="E364" s="157">
        <v>1453574.55</v>
      </c>
      <c r="F364" s="157">
        <v>0</v>
      </c>
      <c r="G364" s="157">
        <v>0</v>
      </c>
      <c r="H364" s="156">
        <v>0</v>
      </c>
      <c r="I364" s="157">
        <v>0</v>
      </c>
      <c r="J364" s="157">
        <v>0</v>
      </c>
    </row>
    <row r="365" spans="1:10" x14ac:dyDescent="0.2">
      <c r="A365" s="213">
        <v>212</v>
      </c>
      <c r="B365" s="483" t="s">
        <v>8</v>
      </c>
      <c r="C365" s="475"/>
      <c r="D365" s="475"/>
      <c r="E365" s="157">
        <v>0</v>
      </c>
      <c r="F365" s="157">
        <v>0</v>
      </c>
      <c r="G365" s="157">
        <v>0</v>
      </c>
      <c r="H365" s="156">
        <v>0</v>
      </c>
      <c r="I365" s="157">
        <v>0</v>
      </c>
      <c r="J365" s="157">
        <v>0</v>
      </c>
    </row>
    <row r="366" spans="1:10" x14ac:dyDescent="0.2">
      <c r="A366" s="213">
        <v>216</v>
      </c>
      <c r="B366" s="483" t="s">
        <v>9</v>
      </c>
      <c r="C366" s="475"/>
      <c r="D366" s="475"/>
      <c r="E366" s="157">
        <v>48456.58</v>
      </c>
      <c r="F366" s="157">
        <v>59600</v>
      </c>
      <c r="G366" s="157">
        <v>59600</v>
      </c>
      <c r="H366" s="156">
        <v>59600</v>
      </c>
      <c r="I366" s="157">
        <v>59600</v>
      </c>
      <c r="J366" s="157">
        <v>59600</v>
      </c>
    </row>
    <row r="367" spans="1:10" x14ac:dyDescent="0.2">
      <c r="A367" s="213">
        <v>218</v>
      </c>
      <c r="B367" s="483" t="s">
        <v>272</v>
      </c>
      <c r="C367" s="475"/>
      <c r="D367" s="475"/>
      <c r="E367" s="157">
        <v>0</v>
      </c>
      <c r="F367" s="157">
        <v>0</v>
      </c>
      <c r="G367" s="157">
        <v>0</v>
      </c>
      <c r="H367" s="156">
        <v>0</v>
      </c>
      <c r="I367" s="157">
        <v>0</v>
      </c>
      <c r="J367" s="157">
        <v>0</v>
      </c>
    </row>
    <row r="368" spans="1:10" x14ac:dyDescent="0.2">
      <c r="A368" s="497" t="s">
        <v>273</v>
      </c>
      <c r="B368" s="497"/>
      <c r="C368" s="497"/>
      <c r="D368" s="497"/>
      <c r="E368" s="132">
        <f>SUM(E363:E367)</f>
        <v>1976423.2200000002</v>
      </c>
      <c r="F368" s="132">
        <f t="shared" ref="F368:J368" si="58">SUM(F363:F367)</f>
        <v>613800</v>
      </c>
      <c r="G368" s="132">
        <f t="shared" si="58"/>
        <v>613800</v>
      </c>
      <c r="H368" s="132">
        <f t="shared" si="58"/>
        <v>658200</v>
      </c>
      <c r="I368" s="132">
        <f t="shared" si="58"/>
        <v>672800</v>
      </c>
      <c r="J368" s="132">
        <f t="shared" si="58"/>
        <v>684700</v>
      </c>
    </row>
    <row r="369" spans="1:10" x14ac:dyDescent="0.2">
      <c r="A369" s="497" t="s">
        <v>274</v>
      </c>
      <c r="B369" s="497"/>
      <c r="C369" s="497"/>
      <c r="D369" s="497"/>
      <c r="E369" s="497"/>
      <c r="F369" s="497"/>
      <c r="G369" s="497"/>
      <c r="H369" s="497"/>
      <c r="I369" s="497"/>
      <c r="J369" s="137"/>
    </row>
    <row r="370" spans="1:10" x14ac:dyDescent="0.2">
      <c r="A370" s="213">
        <v>220</v>
      </c>
      <c r="B370" s="483" t="s">
        <v>934</v>
      </c>
      <c r="C370" s="475"/>
      <c r="D370" s="475"/>
      <c r="E370" s="157">
        <v>1214.4000000000001</v>
      </c>
      <c r="F370" s="157">
        <v>2700</v>
      </c>
      <c r="G370" s="157">
        <v>2700</v>
      </c>
      <c r="H370" s="156">
        <v>2700</v>
      </c>
      <c r="I370" s="157">
        <v>2700</v>
      </c>
      <c r="J370" s="157">
        <v>2700</v>
      </c>
    </row>
    <row r="371" spans="1:10" x14ac:dyDescent="0.2">
      <c r="A371" s="213">
        <v>226</v>
      </c>
      <c r="B371" s="483" t="s">
        <v>188</v>
      </c>
      <c r="C371" s="475"/>
      <c r="D371" s="475"/>
      <c r="E371" s="157">
        <v>3597.6</v>
      </c>
      <c r="F371" s="157">
        <v>5000</v>
      </c>
      <c r="G371" s="157">
        <v>5000</v>
      </c>
      <c r="H371" s="156">
        <v>5000</v>
      </c>
      <c r="I371" s="157">
        <v>5000</v>
      </c>
      <c r="J371" s="157">
        <v>5000</v>
      </c>
    </row>
    <row r="372" spans="1:10" x14ac:dyDescent="0.2">
      <c r="A372" s="213">
        <v>228</v>
      </c>
      <c r="B372" s="483" t="s">
        <v>189</v>
      </c>
      <c r="C372" s="475"/>
      <c r="D372" s="475"/>
      <c r="E372" s="157">
        <v>6908.48</v>
      </c>
      <c r="F372" s="157">
        <v>7000</v>
      </c>
      <c r="G372" s="157">
        <v>7000</v>
      </c>
      <c r="H372" s="156">
        <v>7000</v>
      </c>
      <c r="I372" s="157">
        <v>7000</v>
      </c>
      <c r="J372" s="157">
        <v>7000</v>
      </c>
    </row>
    <row r="373" spans="1:10" x14ac:dyDescent="0.2">
      <c r="A373" s="213">
        <v>229</v>
      </c>
      <c r="B373" s="483" t="s">
        <v>190</v>
      </c>
      <c r="C373" s="475"/>
      <c r="D373" s="475"/>
      <c r="E373" s="157">
        <v>3170</v>
      </c>
      <c r="F373" s="157">
        <v>4300</v>
      </c>
      <c r="G373" s="157">
        <v>4300</v>
      </c>
      <c r="H373" s="156">
        <v>13000</v>
      </c>
      <c r="I373" s="157">
        <v>13000</v>
      </c>
      <c r="J373" s="157">
        <v>13000</v>
      </c>
    </row>
    <row r="374" spans="1:10" x14ac:dyDescent="0.2">
      <c r="A374" s="213">
        <v>232</v>
      </c>
      <c r="B374" s="483" t="s">
        <v>192</v>
      </c>
      <c r="C374" s="475"/>
      <c r="D374" s="475"/>
      <c r="E374" s="157">
        <v>1365</v>
      </c>
      <c r="F374" s="157">
        <v>2000</v>
      </c>
      <c r="G374" s="157">
        <v>2000</v>
      </c>
      <c r="H374" s="156">
        <v>2000</v>
      </c>
      <c r="I374" s="157">
        <v>2000</v>
      </c>
      <c r="J374" s="157">
        <v>2000</v>
      </c>
    </row>
    <row r="375" spans="1:10" x14ac:dyDescent="0.2">
      <c r="A375" s="213">
        <v>236</v>
      </c>
      <c r="B375" s="483" t="s">
        <v>194</v>
      </c>
      <c r="C375" s="475"/>
      <c r="D375" s="475"/>
      <c r="E375" s="157">
        <v>0</v>
      </c>
      <c r="F375" s="157">
        <v>3000</v>
      </c>
      <c r="G375" s="157">
        <v>3000</v>
      </c>
      <c r="H375" s="156">
        <v>3000</v>
      </c>
      <c r="I375" s="157">
        <v>3000</v>
      </c>
      <c r="J375" s="157">
        <v>3000</v>
      </c>
    </row>
    <row r="376" spans="1:10" x14ac:dyDescent="0.2">
      <c r="A376" s="213">
        <v>238</v>
      </c>
      <c r="B376" s="483" t="s">
        <v>195</v>
      </c>
      <c r="C376" s="475"/>
      <c r="D376" s="475"/>
      <c r="E376" s="157">
        <v>316805.5</v>
      </c>
      <c r="F376" s="157">
        <v>319200</v>
      </c>
      <c r="G376" s="157">
        <v>319200</v>
      </c>
      <c r="H376" s="156">
        <v>319200</v>
      </c>
      <c r="I376" s="157">
        <v>319200</v>
      </c>
      <c r="J376" s="157">
        <v>319200</v>
      </c>
    </row>
    <row r="377" spans="1:10" x14ac:dyDescent="0.2">
      <c r="A377" s="213">
        <v>246</v>
      </c>
      <c r="B377" s="483" t="s">
        <v>199</v>
      </c>
      <c r="C377" s="475"/>
      <c r="D377" s="475"/>
      <c r="E377" s="157">
        <v>21890.080000000002</v>
      </c>
      <c r="F377" s="157">
        <v>20000</v>
      </c>
      <c r="G377" s="157">
        <v>20000</v>
      </c>
      <c r="H377" s="156">
        <v>20000</v>
      </c>
      <c r="I377" s="157">
        <v>20000</v>
      </c>
      <c r="J377" s="157">
        <v>20000</v>
      </c>
    </row>
    <row r="378" spans="1:10" x14ac:dyDescent="0.2">
      <c r="A378" s="213">
        <v>262</v>
      </c>
      <c r="B378" s="483" t="s">
        <v>203</v>
      </c>
      <c r="C378" s="475"/>
      <c r="D378" s="475"/>
      <c r="E378" s="157">
        <v>2883.4</v>
      </c>
      <c r="F378" s="157">
        <v>0</v>
      </c>
      <c r="G378" s="157">
        <v>0</v>
      </c>
      <c r="H378" s="156">
        <v>0</v>
      </c>
      <c r="I378" s="157">
        <v>0</v>
      </c>
      <c r="J378" s="157">
        <v>0</v>
      </c>
    </row>
    <row r="379" spans="1:10" x14ac:dyDescent="0.2">
      <c r="A379" s="213">
        <v>270</v>
      </c>
      <c r="B379" s="483" t="s">
        <v>206</v>
      </c>
      <c r="C379" s="475"/>
      <c r="D379" s="475"/>
      <c r="E379" s="157">
        <v>825</v>
      </c>
      <c r="F379" s="157">
        <v>5000</v>
      </c>
      <c r="G379" s="157">
        <v>5000</v>
      </c>
      <c r="H379" s="156">
        <v>5000</v>
      </c>
      <c r="I379" s="157">
        <v>5000</v>
      </c>
      <c r="J379" s="157">
        <v>5000</v>
      </c>
    </row>
    <row r="380" spans="1:10" x14ac:dyDescent="0.2">
      <c r="A380" s="213">
        <v>275</v>
      </c>
      <c r="B380" s="483" t="s">
        <v>210</v>
      </c>
      <c r="C380" s="475"/>
      <c r="D380" s="475"/>
      <c r="E380" s="157">
        <v>2480</v>
      </c>
      <c r="F380" s="157">
        <v>5000</v>
      </c>
      <c r="G380" s="157">
        <v>5000</v>
      </c>
      <c r="H380" s="156">
        <v>5000</v>
      </c>
      <c r="I380" s="157">
        <v>5000</v>
      </c>
      <c r="J380" s="157">
        <v>5000</v>
      </c>
    </row>
    <row r="381" spans="1:10" x14ac:dyDescent="0.2">
      <c r="A381" s="213">
        <v>290</v>
      </c>
      <c r="B381" s="483" t="s">
        <v>220</v>
      </c>
      <c r="C381" s="475"/>
      <c r="D381" s="475"/>
      <c r="E381" s="157">
        <v>4582.63</v>
      </c>
      <c r="F381" s="157">
        <v>4000</v>
      </c>
      <c r="G381" s="157">
        <v>4000</v>
      </c>
      <c r="H381" s="156">
        <v>3500</v>
      </c>
      <c r="I381" s="157">
        <v>3500</v>
      </c>
      <c r="J381" s="157">
        <v>3500</v>
      </c>
    </row>
    <row r="382" spans="1:10" x14ac:dyDescent="0.2">
      <c r="A382" s="497" t="s">
        <v>276</v>
      </c>
      <c r="B382" s="497"/>
      <c r="C382" s="497"/>
      <c r="D382" s="497"/>
      <c r="E382" s="132">
        <f t="shared" ref="E382:J382" si="59">SUM(E370:E381)</f>
        <v>365722.09</v>
      </c>
      <c r="F382" s="193">
        <f t="shared" si="59"/>
        <v>377200</v>
      </c>
      <c r="G382" s="132">
        <f t="shared" si="59"/>
        <v>377200</v>
      </c>
      <c r="H382" s="132">
        <f>SUM(H370:H381)</f>
        <v>385400</v>
      </c>
      <c r="I382" s="132">
        <f t="shared" si="59"/>
        <v>385400</v>
      </c>
      <c r="J382" s="132">
        <f t="shared" si="59"/>
        <v>385400</v>
      </c>
    </row>
    <row r="383" spans="1:10" x14ac:dyDescent="0.2">
      <c r="A383" s="498" t="s">
        <v>277</v>
      </c>
      <c r="B383" s="498"/>
      <c r="C383" s="498"/>
      <c r="D383" s="498"/>
      <c r="E383" s="134">
        <f t="shared" ref="E383:J383" si="60">SUM(E368,E382)</f>
        <v>2342145.31</v>
      </c>
      <c r="F383" s="134">
        <f t="shared" si="60"/>
        <v>991000</v>
      </c>
      <c r="G383" s="134">
        <f t="shared" si="60"/>
        <v>991000</v>
      </c>
      <c r="H383" s="134">
        <f t="shared" si="60"/>
        <v>1043600</v>
      </c>
      <c r="I383" s="134">
        <f t="shared" si="60"/>
        <v>1058200</v>
      </c>
      <c r="J383" s="134">
        <f t="shared" si="60"/>
        <v>1070100</v>
      </c>
    </row>
    <row r="384" spans="1:10" x14ac:dyDescent="0.2">
      <c r="A384" s="483"/>
      <c r="B384" s="483"/>
      <c r="C384" s="483"/>
      <c r="D384" s="483"/>
      <c r="E384" s="483"/>
      <c r="F384" s="483"/>
      <c r="G384" s="483"/>
      <c r="H384" s="483"/>
      <c r="I384" s="483"/>
      <c r="J384" s="137"/>
    </row>
    <row r="385" spans="1:10" x14ac:dyDescent="0.2">
      <c r="A385" s="500" t="s">
        <v>14</v>
      </c>
      <c r="B385" s="500"/>
      <c r="C385" s="500"/>
      <c r="D385" s="500"/>
      <c r="E385" s="500"/>
      <c r="F385" s="500"/>
      <c r="G385" s="500"/>
      <c r="H385" s="500"/>
      <c r="I385" s="500"/>
      <c r="J385" s="500"/>
    </row>
    <row r="386" spans="1:10" ht="18.75" customHeight="1" x14ac:dyDescent="0.2">
      <c r="A386" s="484" t="s">
        <v>224</v>
      </c>
      <c r="B386" s="484"/>
      <c r="C386" s="484"/>
      <c r="D386" s="484"/>
      <c r="E386" s="482" t="str">
        <f t="shared" ref="E386:J386" si="61">E24</f>
        <v>Actuals           2013-2014</v>
      </c>
      <c r="F386" s="482" t="str">
        <f t="shared" si="61"/>
        <v>Approved Estimates          2014-2015</v>
      </c>
      <c r="G386" s="482" t="str">
        <f t="shared" si="61"/>
        <v>Revised Estimates                 2014-2015</v>
      </c>
      <c r="H386" s="482" t="str">
        <f t="shared" si="61"/>
        <v>Budget Estimates      2015-2016</v>
      </c>
      <c r="I386" s="482" t="str">
        <f t="shared" si="61"/>
        <v>Forward Estimates     2016-2017</v>
      </c>
      <c r="J386" s="482" t="str">
        <f t="shared" si="61"/>
        <v>Forward Estimates     2017-2018</v>
      </c>
    </row>
    <row r="387" spans="1:10" ht="15" customHeight="1" x14ac:dyDescent="0.2">
      <c r="A387" s="119" t="s">
        <v>225</v>
      </c>
      <c r="B387" s="119" t="s">
        <v>226</v>
      </c>
      <c r="C387" s="484" t="s">
        <v>227</v>
      </c>
      <c r="D387" s="484"/>
      <c r="E387" s="475"/>
      <c r="F387" s="475"/>
      <c r="G387" s="475"/>
      <c r="H387" s="475"/>
      <c r="I387" s="475"/>
      <c r="J387" s="475"/>
    </row>
    <row r="388" spans="1:10" x14ac:dyDescent="0.2">
      <c r="A388" s="135"/>
      <c r="B388" s="135"/>
      <c r="C388" s="497"/>
      <c r="D388" s="497"/>
      <c r="E388" s="133"/>
      <c r="F388" s="155"/>
      <c r="G388" s="133"/>
      <c r="H388" s="123"/>
      <c r="I388" s="133"/>
      <c r="J388" s="122"/>
    </row>
    <row r="389" spans="1:10" x14ac:dyDescent="0.2">
      <c r="A389" s="487" t="s">
        <v>14</v>
      </c>
      <c r="B389" s="487"/>
      <c r="C389" s="487"/>
      <c r="D389" s="487"/>
      <c r="E389" s="124">
        <v>0</v>
      </c>
      <c r="F389" s="124">
        <v>0</v>
      </c>
      <c r="G389" s="124">
        <v>0</v>
      </c>
      <c r="H389" s="124">
        <v>0</v>
      </c>
      <c r="I389" s="124">
        <v>0</v>
      </c>
      <c r="J389" s="124">
        <v>0</v>
      </c>
    </row>
    <row r="390" spans="1:10" x14ac:dyDescent="0.2">
      <c r="A390" s="537"/>
      <c r="B390" s="537"/>
      <c r="C390" s="537"/>
      <c r="D390" s="537"/>
      <c r="E390" s="537"/>
      <c r="F390" s="537"/>
      <c r="G390" s="537"/>
      <c r="H390" s="537"/>
      <c r="I390" s="537"/>
      <c r="J390" s="537"/>
    </row>
    <row r="391" spans="1:10" x14ac:dyDescent="0.2">
      <c r="A391" s="499" t="s">
        <v>266</v>
      </c>
      <c r="B391" s="499"/>
      <c r="C391" s="499"/>
      <c r="D391" s="499"/>
      <c r="E391" s="499"/>
      <c r="F391" s="508"/>
      <c r="G391" s="508"/>
      <c r="H391" s="508"/>
      <c r="I391" s="508"/>
      <c r="J391" s="508"/>
    </row>
    <row r="392" spans="1:10" x14ac:dyDescent="0.2">
      <c r="A392" s="484" t="s">
        <v>278</v>
      </c>
      <c r="B392" s="484"/>
      <c r="C392" s="484"/>
      <c r="D392" s="120" t="s">
        <v>279</v>
      </c>
      <c r="E392" s="194" t="s">
        <v>280</v>
      </c>
      <c r="F392" s="195"/>
      <c r="G392" s="152"/>
      <c r="H392" s="152"/>
      <c r="I392" s="152"/>
      <c r="J392" s="153"/>
    </row>
    <row r="393" spans="1:10" x14ac:dyDescent="0.2">
      <c r="A393" s="485" t="s">
        <v>2423</v>
      </c>
      <c r="B393" s="485"/>
      <c r="C393" s="485"/>
      <c r="D393" s="121" t="s">
        <v>1508</v>
      </c>
      <c r="E393" s="196">
        <v>1</v>
      </c>
      <c r="F393" s="197"/>
      <c r="G393" s="140"/>
      <c r="H393" s="140"/>
      <c r="I393" s="140"/>
      <c r="J393" s="143"/>
    </row>
    <row r="394" spans="1:10" x14ac:dyDescent="0.2">
      <c r="A394" s="485" t="s">
        <v>2424</v>
      </c>
      <c r="B394" s="485"/>
      <c r="C394" s="485"/>
      <c r="D394" s="121" t="s">
        <v>2397</v>
      </c>
      <c r="E394" s="196">
        <v>1</v>
      </c>
      <c r="F394" s="197"/>
      <c r="G394" s="140"/>
      <c r="H394" s="140"/>
      <c r="I394" s="140"/>
      <c r="J394" s="143"/>
    </row>
    <row r="395" spans="1:10" x14ac:dyDescent="0.2">
      <c r="A395" s="485" t="s">
        <v>2425</v>
      </c>
      <c r="B395" s="485"/>
      <c r="C395" s="485"/>
      <c r="D395" s="121" t="s">
        <v>2356</v>
      </c>
      <c r="E395" s="196">
        <v>2</v>
      </c>
      <c r="F395" s="197"/>
      <c r="G395" s="140"/>
      <c r="H395" s="140"/>
      <c r="I395" s="140"/>
      <c r="J395" s="143"/>
    </row>
    <row r="396" spans="1:10" x14ac:dyDescent="0.2">
      <c r="A396" s="485" t="s">
        <v>2426</v>
      </c>
      <c r="B396" s="485"/>
      <c r="C396" s="485"/>
      <c r="D396" s="121" t="s">
        <v>2317</v>
      </c>
      <c r="E396" s="196">
        <v>2</v>
      </c>
      <c r="F396" s="197"/>
      <c r="G396" s="140"/>
      <c r="H396" s="140"/>
      <c r="I396" s="140"/>
      <c r="J396" s="143"/>
    </row>
    <row r="397" spans="1:10" ht="15" customHeight="1" x14ac:dyDescent="0.2">
      <c r="A397" s="485" t="s">
        <v>2427</v>
      </c>
      <c r="B397" s="485"/>
      <c r="C397" s="485"/>
      <c r="D397" s="121" t="s">
        <v>1157</v>
      </c>
      <c r="E397" s="196">
        <v>5</v>
      </c>
      <c r="F397" s="197"/>
      <c r="G397" s="140"/>
      <c r="H397" s="140"/>
      <c r="I397" s="140"/>
      <c r="J397" s="143"/>
    </row>
    <row r="398" spans="1:10" x14ac:dyDescent="0.2">
      <c r="A398" s="485" t="s">
        <v>2428</v>
      </c>
      <c r="B398" s="485"/>
      <c r="C398" s="485"/>
      <c r="D398" s="121" t="s">
        <v>2319</v>
      </c>
      <c r="E398" s="196">
        <v>1</v>
      </c>
      <c r="F398" s="197"/>
      <c r="G398" s="140"/>
      <c r="H398" s="140"/>
      <c r="I398" s="140"/>
      <c r="J398" s="143"/>
    </row>
    <row r="399" spans="1:10" x14ac:dyDescent="0.2">
      <c r="A399" s="485" t="s">
        <v>1156</v>
      </c>
      <c r="B399" s="485"/>
      <c r="C399" s="485"/>
      <c r="D399" s="121" t="s">
        <v>1157</v>
      </c>
      <c r="E399" s="196">
        <v>1</v>
      </c>
      <c r="F399" s="197"/>
      <c r="G399" s="140"/>
      <c r="H399" s="140"/>
      <c r="I399" s="140"/>
      <c r="J399" s="143"/>
    </row>
    <row r="400" spans="1:10" x14ac:dyDescent="0.2">
      <c r="A400" s="485" t="s">
        <v>2328</v>
      </c>
      <c r="B400" s="485"/>
      <c r="C400" s="485"/>
      <c r="D400" s="121" t="s">
        <v>2329</v>
      </c>
      <c r="E400" s="196">
        <v>1</v>
      </c>
      <c r="F400" s="197"/>
      <c r="G400" s="140"/>
      <c r="H400" s="140"/>
      <c r="I400" s="140"/>
      <c r="J400" s="143"/>
    </row>
    <row r="401" spans="1:10" x14ac:dyDescent="0.2">
      <c r="A401" s="498" t="s">
        <v>281</v>
      </c>
      <c r="B401" s="498"/>
      <c r="C401" s="498"/>
      <c r="D401" s="498"/>
      <c r="E401" s="198">
        <f>SUM(E393:E400)</f>
        <v>14</v>
      </c>
      <c r="F401" s="199"/>
      <c r="G401" s="146"/>
      <c r="H401" s="146"/>
      <c r="I401" s="146"/>
      <c r="J401" s="147"/>
    </row>
    <row r="402" spans="1:10" x14ac:dyDescent="0.2">
      <c r="A402" s="483"/>
      <c r="B402" s="483"/>
      <c r="C402" s="483"/>
      <c r="D402" s="483"/>
      <c r="E402" s="483"/>
      <c r="F402" s="501"/>
      <c r="G402" s="501"/>
      <c r="H402" s="501"/>
      <c r="I402" s="501"/>
      <c r="J402" s="501"/>
    </row>
    <row r="403" spans="1:10" x14ac:dyDescent="0.2">
      <c r="A403" s="502" t="s">
        <v>282</v>
      </c>
      <c r="B403" s="502"/>
      <c r="C403" s="502"/>
      <c r="D403" s="502"/>
      <c r="E403" s="502"/>
      <c r="F403" s="502"/>
      <c r="G403" s="502"/>
      <c r="H403" s="502"/>
      <c r="I403" s="502"/>
      <c r="J403" s="502"/>
    </row>
    <row r="404" spans="1:10" x14ac:dyDescent="0.2">
      <c r="A404" s="503" t="s">
        <v>283</v>
      </c>
      <c r="B404" s="503"/>
      <c r="C404" s="503"/>
      <c r="D404" s="503"/>
      <c r="E404" s="503"/>
      <c r="F404" s="503"/>
      <c r="G404" s="503"/>
      <c r="H404" s="503"/>
      <c r="I404" s="503"/>
      <c r="J404" s="503"/>
    </row>
    <row r="405" spans="1:10" x14ac:dyDescent="0.2">
      <c r="A405" s="560" t="s">
        <v>935</v>
      </c>
      <c r="B405" s="560"/>
      <c r="C405" s="560"/>
      <c r="D405" s="560"/>
      <c r="E405" s="560"/>
      <c r="F405" s="560"/>
      <c r="G405" s="560"/>
      <c r="H405" s="560"/>
      <c r="I405" s="560"/>
      <c r="J405" s="560"/>
    </row>
    <row r="406" spans="1:10" x14ac:dyDescent="0.2">
      <c r="A406" s="560" t="s">
        <v>936</v>
      </c>
      <c r="B406" s="560"/>
      <c r="C406" s="560"/>
      <c r="D406" s="560"/>
      <c r="E406" s="560"/>
      <c r="F406" s="560"/>
      <c r="G406" s="560"/>
      <c r="H406" s="560"/>
      <c r="I406" s="560"/>
      <c r="J406" s="560"/>
    </row>
    <row r="407" spans="1:10" x14ac:dyDescent="0.2">
      <c r="A407" s="560" t="s">
        <v>937</v>
      </c>
      <c r="B407" s="560"/>
      <c r="C407" s="560"/>
      <c r="D407" s="560"/>
      <c r="E407" s="560"/>
      <c r="F407" s="560"/>
      <c r="G407" s="560"/>
      <c r="H407" s="560"/>
      <c r="I407" s="560"/>
      <c r="J407" s="560"/>
    </row>
    <row r="408" spans="1:10" x14ac:dyDescent="0.2">
      <c r="A408" s="560" t="s">
        <v>938</v>
      </c>
      <c r="B408" s="560"/>
      <c r="C408" s="560"/>
      <c r="D408" s="560"/>
      <c r="E408" s="560"/>
      <c r="F408" s="560"/>
      <c r="G408" s="560"/>
      <c r="H408" s="560"/>
      <c r="I408" s="560"/>
      <c r="J408" s="560"/>
    </row>
    <row r="409" spans="1:10" x14ac:dyDescent="0.2">
      <c r="A409" s="483"/>
      <c r="B409" s="483"/>
      <c r="C409" s="483"/>
      <c r="D409" s="483"/>
      <c r="E409" s="483"/>
      <c r="F409" s="483"/>
      <c r="G409" s="483"/>
      <c r="H409" s="483"/>
      <c r="I409" s="483"/>
      <c r="J409" s="483"/>
    </row>
    <row r="410" spans="1:10" x14ac:dyDescent="0.2">
      <c r="A410" s="506" t="s">
        <v>359</v>
      </c>
      <c r="B410" s="506"/>
      <c r="C410" s="506"/>
      <c r="D410" s="506"/>
      <c r="E410" s="506"/>
      <c r="F410" s="506"/>
      <c r="G410" s="506"/>
      <c r="H410" s="506"/>
      <c r="I410" s="506"/>
      <c r="J410" s="506"/>
    </row>
    <row r="411" spans="1:10" x14ac:dyDescent="0.2">
      <c r="A411" s="483"/>
      <c r="B411" s="483"/>
      <c r="C411" s="483"/>
      <c r="D411" s="483"/>
      <c r="E411" s="483"/>
      <c r="F411" s="483"/>
      <c r="G411" s="483"/>
      <c r="H411" s="483"/>
      <c r="I411" s="483"/>
      <c r="J411" s="483"/>
    </row>
    <row r="412" spans="1:10" x14ac:dyDescent="0.2">
      <c r="A412" s="483"/>
      <c r="B412" s="483"/>
      <c r="C412" s="483"/>
      <c r="D412" s="483"/>
      <c r="E412" s="483"/>
      <c r="F412" s="483"/>
      <c r="G412" s="483"/>
      <c r="H412" s="483"/>
      <c r="I412" s="483"/>
      <c r="J412" s="483"/>
    </row>
    <row r="413" spans="1:10" x14ac:dyDescent="0.2">
      <c r="A413" s="483"/>
      <c r="B413" s="483"/>
      <c r="C413" s="483"/>
      <c r="D413" s="483"/>
      <c r="E413" s="483"/>
      <c r="F413" s="483"/>
      <c r="G413" s="483"/>
      <c r="H413" s="483"/>
      <c r="I413" s="483"/>
      <c r="J413" s="483"/>
    </row>
    <row r="414" spans="1:10" x14ac:dyDescent="0.2">
      <c r="A414" s="483"/>
      <c r="B414" s="483"/>
      <c r="C414" s="483"/>
      <c r="D414" s="483"/>
      <c r="E414" s="483"/>
      <c r="F414" s="483"/>
      <c r="G414" s="483"/>
      <c r="H414" s="483"/>
      <c r="I414" s="483"/>
      <c r="J414" s="483"/>
    </row>
    <row r="415" spans="1:10" ht="22.5" x14ac:dyDescent="0.2">
      <c r="A415" s="502" t="s">
        <v>289</v>
      </c>
      <c r="B415" s="502"/>
      <c r="C415" s="502"/>
      <c r="D415" s="502"/>
      <c r="E415" s="502"/>
      <c r="F415" s="148" t="str">
        <f>F149</f>
        <v xml:space="preserve"> Actual 2013/14</v>
      </c>
      <c r="G415" s="148" t="str">
        <f>G149</f>
        <v xml:space="preserve"> Estimate 2014/15</v>
      </c>
      <c r="H415" s="148" t="str">
        <f>H149</f>
        <v xml:space="preserve"> Target 2015/16</v>
      </c>
      <c r="I415" s="148" t="str">
        <f>I149</f>
        <v xml:space="preserve"> Target 2016/17</v>
      </c>
      <c r="J415" s="148" t="str">
        <f>J149</f>
        <v xml:space="preserve"> Target 2017/18</v>
      </c>
    </row>
    <row r="416" spans="1:10" x14ac:dyDescent="0.2">
      <c r="A416" s="502" t="s">
        <v>295</v>
      </c>
      <c r="B416" s="502"/>
      <c r="C416" s="502"/>
      <c r="D416" s="502"/>
      <c r="E416" s="502"/>
      <c r="F416" s="502"/>
      <c r="G416" s="502"/>
      <c r="H416" s="502"/>
      <c r="I416" s="502"/>
      <c r="J416" s="502"/>
    </row>
    <row r="417" spans="1:10" x14ac:dyDescent="0.2">
      <c r="A417" s="560" t="s">
        <v>939</v>
      </c>
      <c r="B417" s="560"/>
      <c r="C417" s="560"/>
      <c r="D417" s="560"/>
      <c r="E417" s="560"/>
      <c r="F417" s="200"/>
      <c r="G417" s="137"/>
      <c r="H417" s="137"/>
      <c r="I417" s="137"/>
      <c r="J417" s="137"/>
    </row>
    <row r="418" spans="1:10" x14ac:dyDescent="0.2">
      <c r="A418" s="560" t="s">
        <v>940</v>
      </c>
      <c r="B418" s="560"/>
      <c r="C418" s="560"/>
      <c r="D418" s="560"/>
      <c r="E418" s="560"/>
      <c r="F418" s="200"/>
      <c r="G418" s="137"/>
      <c r="H418" s="137"/>
      <c r="I418" s="137"/>
      <c r="J418" s="137"/>
    </row>
    <row r="419" spans="1:10" x14ac:dyDescent="0.2">
      <c r="A419" s="560" t="s">
        <v>941</v>
      </c>
      <c r="B419" s="560"/>
      <c r="C419" s="560"/>
      <c r="D419" s="560"/>
      <c r="E419" s="560"/>
      <c r="F419" s="200"/>
      <c r="G419" s="137"/>
      <c r="H419" s="137"/>
      <c r="I419" s="137"/>
      <c r="J419" s="137"/>
    </row>
    <row r="420" spans="1:10" x14ac:dyDescent="0.2">
      <c r="A420" s="507"/>
      <c r="B420" s="507"/>
      <c r="C420" s="507"/>
      <c r="D420" s="507"/>
      <c r="E420" s="507"/>
      <c r="F420" s="200"/>
      <c r="G420" s="137"/>
      <c r="H420" s="137"/>
      <c r="I420" s="137"/>
      <c r="J420" s="137"/>
    </row>
    <row r="421" spans="1:10" x14ac:dyDescent="0.2">
      <c r="A421" s="502"/>
      <c r="B421" s="502"/>
      <c r="C421" s="502"/>
      <c r="D421" s="502"/>
      <c r="E421" s="502"/>
      <c r="F421" s="502"/>
      <c r="G421" s="502"/>
      <c r="H421" s="502"/>
      <c r="I421" s="502"/>
      <c r="J421" s="502"/>
    </row>
    <row r="422" spans="1:10" x14ac:dyDescent="0.2">
      <c r="A422" s="559"/>
      <c r="B422" s="559"/>
      <c r="C422" s="559"/>
      <c r="D422" s="559"/>
      <c r="E422" s="559"/>
      <c r="F422" s="200"/>
      <c r="G422" s="137"/>
      <c r="H422" s="137"/>
      <c r="I422" s="137"/>
      <c r="J422" s="137"/>
    </row>
    <row r="423" spans="1:10" x14ac:dyDescent="0.2">
      <c r="A423" s="560" t="s">
        <v>942</v>
      </c>
      <c r="B423" s="560"/>
      <c r="C423" s="560"/>
      <c r="D423" s="560"/>
      <c r="E423" s="560"/>
      <c r="F423" s="200"/>
      <c r="G423" s="137"/>
      <c r="H423" s="137"/>
      <c r="I423" s="137"/>
      <c r="J423" s="137"/>
    </row>
    <row r="424" spans="1:10" x14ac:dyDescent="0.2">
      <c r="A424" s="560" t="s">
        <v>943</v>
      </c>
      <c r="B424" s="560"/>
      <c r="C424" s="560"/>
      <c r="D424" s="560"/>
      <c r="E424" s="560"/>
      <c r="F424" s="200"/>
      <c r="G424" s="137"/>
      <c r="H424" s="137"/>
      <c r="I424" s="137"/>
      <c r="J424" s="137"/>
    </row>
    <row r="425" spans="1:10" x14ac:dyDescent="0.2">
      <c r="A425" s="560" t="s">
        <v>944</v>
      </c>
      <c r="B425" s="560"/>
      <c r="C425" s="560"/>
      <c r="D425" s="560"/>
      <c r="E425" s="560"/>
      <c r="F425" s="200"/>
      <c r="G425" s="137"/>
      <c r="H425" s="137"/>
      <c r="I425" s="137"/>
      <c r="J425" s="137"/>
    </row>
    <row r="426" spans="1:10" x14ac:dyDescent="0.2">
      <c r="A426" s="483"/>
      <c r="B426" s="483"/>
      <c r="C426" s="483"/>
      <c r="D426" s="483"/>
      <c r="E426" s="483"/>
      <c r="F426" s="483"/>
      <c r="G426" s="483"/>
      <c r="H426" s="483"/>
      <c r="I426" s="483"/>
      <c r="J426" s="483"/>
    </row>
    <row r="427" spans="1:10" x14ac:dyDescent="0.2">
      <c r="A427" s="492" t="s">
        <v>945</v>
      </c>
      <c r="B427" s="492"/>
      <c r="C427" s="492"/>
      <c r="D427" s="492"/>
      <c r="E427" s="492"/>
      <c r="F427" s="492"/>
      <c r="G427" s="492"/>
      <c r="H427" s="492"/>
      <c r="I427" s="492"/>
      <c r="J427" s="492"/>
    </row>
    <row r="428" spans="1:10" x14ac:dyDescent="0.2">
      <c r="A428" s="493" t="s">
        <v>269</v>
      </c>
      <c r="B428" s="493"/>
      <c r="C428" s="493"/>
      <c r="D428" s="475"/>
      <c r="E428" s="475"/>
      <c r="F428" s="475"/>
      <c r="G428" s="475"/>
      <c r="H428" s="475"/>
      <c r="I428" s="475"/>
      <c r="J428" s="475"/>
    </row>
    <row r="429" spans="1:10" x14ac:dyDescent="0.2">
      <c r="A429" s="483" t="s">
        <v>946</v>
      </c>
      <c r="B429" s="483"/>
      <c r="C429" s="483"/>
      <c r="D429" s="483"/>
      <c r="E429" s="483"/>
      <c r="F429" s="483"/>
      <c r="G429" s="483"/>
      <c r="H429" s="483"/>
      <c r="I429" s="483"/>
      <c r="J429" s="483"/>
    </row>
    <row r="430" spans="1:10" ht="12.6" customHeight="1" x14ac:dyDescent="0.2">
      <c r="A430" s="482" t="s">
        <v>271</v>
      </c>
      <c r="B430" s="482"/>
      <c r="C430" s="482"/>
      <c r="D430" s="482"/>
      <c r="E430" s="482"/>
      <c r="F430" s="482"/>
      <c r="G430" s="482"/>
      <c r="H430" s="482"/>
      <c r="I430" s="482"/>
      <c r="J430" s="482"/>
    </row>
    <row r="431" spans="1:10" ht="33.75" x14ac:dyDescent="0.2">
      <c r="A431" s="131" t="s">
        <v>225</v>
      </c>
      <c r="B431" s="493" t="s">
        <v>224</v>
      </c>
      <c r="C431" s="493"/>
      <c r="D431" s="493"/>
      <c r="E431" s="120" t="str">
        <f t="shared" ref="E431:J431" si="62">E24</f>
        <v>Actuals           2013-2014</v>
      </c>
      <c r="F431" s="120" t="str">
        <f t="shared" si="62"/>
        <v>Approved Estimates          2014-2015</v>
      </c>
      <c r="G431" s="120" t="str">
        <f t="shared" si="62"/>
        <v>Revised Estimates                 2014-2015</v>
      </c>
      <c r="H431" s="120" t="str">
        <f t="shared" si="62"/>
        <v>Budget Estimates      2015-2016</v>
      </c>
      <c r="I431" s="120" t="str">
        <f t="shared" si="62"/>
        <v>Forward Estimates     2016-2017</v>
      </c>
      <c r="J431" s="120" t="str">
        <f t="shared" si="62"/>
        <v>Forward Estimates     2017-2018</v>
      </c>
    </row>
    <row r="432" spans="1:10" x14ac:dyDescent="0.2">
      <c r="A432" s="213">
        <v>110</v>
      </c>
      <c r="B432" s="483" t="s">
        <v>947</v>
      </c>
      <c r="C432" s="475"/>
      <c r="D432" s="475"/>
      <c r="E432" s="157">
        <v>3324469.43</v>
      </c>
      <c r="F432" s="157">
        <v>3000000</v>
      </c>
      <c r="G432" s="157">
        <v>2840000</v>
      </c>
      <c r="H432" s="156">
        <v>3218400</v>
      </c>
      <c r="I432" s="157">
        <v>3268400</v>
      </c>
      <c r="J432" s="157">
        <v>3318400</v>
      </c>
    </row>
    <row r="433" spans="1:10" x14ac:dyDescent="0.2">
      <c r="A433" s="213">
        <v>110</v>
      </c>
      <c r="B433" s="483" t="s">
        <v>948</v>
      </c>
      <c r="C433" s="475"/>
      <c r="D433" s="475"/>
      <c r="E433" s="157">
        <v>12171519.91</v>
      </c>
      <c r="F433" s="157">
        <v>11360000</v>
      </c>
      <c r="G433" s="157">
        <v>11730000</v>
      </c>
      <c r="H433" s="156">
        <v>12057600</v>
      </c>
      <c r="I433" s="157">
        <v>12172500</v>
      </c>
      <c r="J433" s="157">
        <v>12193300</v>
      </c>
    </row>
    <row r="434" spans="1:10" x14ac:dyDescent="0.2">
      <c r="A434" s="213">
        <v>110</v>
      </c>
      <c r="B434" s="483" t="s">
        <v>949</v>
      </c>
      <c r="C434" s="475"/>
      <c r="D434" s="475"/>
      <c r="E434" s="157">
        <v>785121.11</v>
      </c>
      <c r="F434" s="157">
        <v>650000</v>
      </c>
      <c r="G434" s="157">
        <v>800000</v>
      </c>
      <c r="H434" s="156">
        <v>800000</v>
      </c>
      <c r="I434" s="157">
        <v>800000</v>
      </c>
      <c r="J434" s="157">
        <v>800000</v>
      </c>
    </row>
    <row r="435" spans="1:10" x14ac:dyDescent="0.2">
      <c r="A435" s="213">
        <v>115</v>
      </c>
      <c r="B435" s="483" t="s">
        <v>18</v>
      </c>
      <c r="C435" s="475"/>
      <c r="D435" s="475"/>
      <c r="E435" s="157">
        <v>981262.97</v>
      </c>
      <c r="F435" s="157">
        <v>910000</v>
      </c>
      <c r="G435" s="157">
        <v>860000</v>
      </c>
      <c r="H435" s="156">
        <v>910000</v>
      </c>
      <c r="I435" s="157">
        <v>920000</v>
      </c>
      <c r="J435" s="157">
        <v>930000</v>
      </c>
    </row>
    <row r="436" spans="1:10" x14ac:dyDescent="0.2">
      <c r="A436" s="213">
        <v>120</v>
      </c>
      <c r="B436" s="483" t="s">
        <v>950</v>
      </c>
      <c r="C436" s="475"/>
      <c r="D436" s="475"/>
      <c r="E436" s="157">
        <v>31027.26</v>
      </c>
      <c r="F436" s="157">
        <v>30000</v>
      </c>
      <c r="G436" s="157">
        <v>40000</v>
      </c>
      <c r="H436" s="156">
        <v>45000</v>
      </c>
      <c r="I436" s="157">
        <v>55000</v>
      </c>
      <c r="J436" s="157">
        <v>65000</v>
      </c>
    </row>
    <row r="437" spans="1:10" x14ac:dyDescent="0.2">
      <c r="A437" s="213">
        <v>120</v>
      </c>
      <c r="B437" s="483" t="s">
        <v>951</v>
      </c>
      <c r="C437" s="475"/>
      <c r="D437" s="475"/>
      <c r="E437" s="157">
        <v>165501.54</v>
      </c>
      <c r="F437" s="157">
        <v>310000</v>
      </c>
      <c r="G437" s="157">
        <v>224000</v>
      </c>
      <c r="H437" s="156">
        <v>210000</v>
      </c>
      <c r="I437" s="157">
        <v>220000</v>
      </c>
      <c r="J437" s="157">
        <v>230000</v>
      </c>
    </row>
    <row r="438" spans="1:10" x14ac:dyDescent="0.2">
      <c r="A438" s="213">
        <v>120</v>
      </c>
      <c r="B438" s="483" t="s">
        <v>952</v>
      </c>
      <c r="C438" s="475"/>
      <c r="D438" s="475"/>
      <c r="E438" s="157">
        <v>355402.37</v>
      </c>
      <c r="F438" s="157">
        <v>390000</v>
      </c>
      <c r="G438" s="157">
        <v>360000</v>
      </c>
      <c r="H438" s="156">
        <v>389600</v>
      </c>
      <c r="I438" s="157">
        <v>429600</v>
      </c>
      <c r="J438" s="157">
        <v>469600</v>
      </c>
    </row>
    <row r="439" spans="1:10" x14ac:dyDescent="0.2">
      <c r="A439" s="213">
        <v>125</v>
      </c>
      <c r="B439" s="483" t="s">
        <v>953</v>
      </c>
      <c r="C439" s="475"/>
      <c r="D439" s="475"/>
      <c r="E439" s="157">
        <v>5145961.43</v>
      </c>
      <c r="F439" s="157">
        <v>5080000</v>
      </c>
      <c r="G439" s="157">
        <v>6170000</v>
      </c>
      <c r="H439" s="156">
        <v>6050000</v>
      </c>
      <c r="I439" s="157">
        <v>6165300</v>
      </c>
      <c r="J439" s="157">
        <v>6203100</v>
      </c>
    </row>
    <row r="440" spans="1:10" x14ac:dyDescent="0.2">
      <c r="A440" s="213">
        <v>125</v>
      </c>
      <c r="B440" s="483" t="s">
        <v>954</v>
      </c>
      <c r="C440" s="475"/>
      <c r="D440" s="475"/>
      <c r="E440" s="157">
        <v>10271325.09</v>
      </c>
      <c r="F440" s="157">
        <v>10450000</v>
      </c>
      <c r="G440" s="157">
        <v>11360000</v>
      </c>
      <c r="H440" s="156">
        <v>11326300</v>
      </c>
      <c r="I440" s="157">
        <v>11471200</v>
      </c>
      <c r="J440" s="157">
        <v>11517400</v>
      </c>
    </row>
    <row r="441" spans="1:10" x14ac:dyDescent="0.2">
      <c r="A441" s="213">
        <v>125</v>
      </c>
      <c r="B441" s="483" t="s">
        <v>955</v>
      </c>
      <c r="C441" s="475"/>
      <c r="D441" s="475"/>
      <c r="E441" s="157">
        <v>829287.8</v>
      </c>
      <c r="F441" s="157">
        <v>0</v>
      </c>
      <c r="G441" s="157">
        <v>0</v>
      </c>
      <c r="H441" s="156">
        <v>0</v>
      </c>
      <c r="I441" s="157">
        <v>0</v>
      </c>
      <c r="J441" s="157">
        <v>0</v>
      </c>
    </row>
    <row r="442" spans="1:10" x14ac:dyDescent="0.2">
      <c r="A442" s="213">
        <v>125</v>
      </c>
      <c r="B442" s="483" t="s">
        <v>956</v>
      </c>
      <c r="C442" s="475"/>
      <c r="D442" s="475"/>
      <c r="E442" s="157">
        <v>0</v>
      </c>
      <c r="F442" s="157">
        <v>910000</v>
      </c>
      <c r="G442" s="157">
        <v>950000</v>
      </c>
      <c r="H442" s="156">
        <v>910000</v>
      </c>
      <c r="I442" s="157">
        <v>910000</v>
      </c>
      <c r="J442" s="157">
        <v>910000</v>
      </c>
    </row>
    <row r="443" spans="1:10" s="251" customFormat="1" ht="11.45" customHeight="1" x14ac:dyDescent="0.25">
      <c r="A443" s="248">
        <v>125</v>
      </c>
      <c r="B443" s="493" t="s">
        <v>957</v>
      </c>
      <c r="C443" s="584"/>
      <c r="D443" s="584"/>
      <c r="E443" s="249">
        <v>0</v>
      </c>
      <c r="F443" s="249">
        <v>0</v>
      </c>
      <c r="G443" s="249">
        <v>0</v>
      </c>
      <c r="H443" s="250">
        <v>0</v>
      </c>
      <c r="I443" s="249">
        <v>0</v>
      </c>
      <c r="J443" s="249">
        <v>0</v>
      </c>
    </row>
    <row r="444" spans="1:10" x14ac:dyDescent="0.2">
      <c r="A444" s="213">
        <v>129</v>
      </c>
      <c r="B444" s="483" t="s">
        <v>22</v>
      </c>
      <c r="C444" s="475"/>
      <c r="D444" s="475"/>
      <c r="E444" s="157">
        <v>0</v>
      </c>
      <c r="F444" s="157">
        <v>3000000</v>
      </c>
      <c r="G444" s="157">
        <v>900000</v>
      </c>
      <c r="H444" s="156">
        <f>900000+70000</f>
        <v>970000</v>
      </c>
      <c r="I444" s="157">
        <f>900000+70000</f>
        <v>970000</v>
      </c>
      <c r="J444" s="157">
        <f>900000+70000</f>
        <v>970000</v>
      </c>
    </row>
    <row r="445" spans="1:10" x14ac:dyDescent="0.2">
      <c r="A445" s="213">
        <v>130</v>
      </c>
      <c r="B445" s="483" t="s">
        <v>958</v>
      </c>
      <c r="C445" s="475"/>
      <c r="D445" s="475"/>
      <c r="E445" s="157">
        <v>3000</v>
      </c>
      <c r="F445" s="157">
        <v>3700</v>
      </c>
      <c r="G445" s="157">
        <v>10000</v>
      </c>
      <c r="H445" s="156">
        <v>3600</v>
      </c>
      <c r="I445" s="157">
        <v>3600</v>
      </c>
      <c r="J445" s="157">
        <v>3600</v>
      </c>
    </row>
    <row r="446" spans="1:10" x14ac:dyDescent="0.2">
      <c r="A446" s="213">
        <v>130</v>
      </c>
      <c r="B446" s="483" t="s">
        <v>959</v>
      </c>
      <c r="C446" s="475"/>
      <c r="D446" s="475"/>
      <c r="E446" s="157">
        <v>177920</v>
      </c>
      <c r="F446" s="157">
        <v>114700</v>
      </c>
      <c r="G446" s="157">
        <v>210000</v>
      </c>
      <c r="H446" s="156">
        <v>150000</v>
      </c>
      <c r="I446" s="157">
        <v>150000</v>
      </c>
      <c r="J446" s="157">
        <v>150000</v>
      </c>
    </row>
    <row r="447" spans="1:10" x14ac:dyDescent="0.2">
      <c r="A447" s="213">
        <v>130</v>
      </c>
      <c r="B447" s="483" t="s">
        <v>960</v>
      </c>
      <c r="C447" s="475"/>
      <c r="D447" s="475"/>
      <c r="E447" s="157">
        <v>0</v>
      </c>
      <c r="F447" s="157">
        <v>75000</v>
      </c>
      <c r="G447" s="157">
        <v>0</v>
      </c>
      <c r="H447" s="156">
        <v>0</v>
      </c>
      <c r="I447" s="157">
        <v>0</v>
      </c>
      <c r="J447" s="157">
        <v>0</v>
      </c>
    </row>
    <row r="448" spans="1:10" x14ac:dyDescent="0.2">
      <c r="A448" s="213">
        <v>135</v>
      </c>
      <c r="B448" s="483" t="s">
        <v>961</v>
      </c>
      <c r="C448" s="475" t="s">
        <v>961</v>
      </c>
      <c r="D448" s="475" t="s">
        <v>961</v>
      </c>
      <c r="E448" s="157">
        <v>0</v>
      </c>
      <c r="F448" s="157">
        <v>0</v>
      </c>
      <c r="G448" s="157">
        <v>0</v>
      </c>
      <c r="H448" s="156">
        <f>150000+50000</f>
        <v>200000</v>
      </c>
      <c r="I448" s="157">
        <f t="shared" ref="I448:J448" si="63">150000+50000</f>
        <v>200000</v>
      </c>
      <c r="J448" s="157">
        <f t="shared" si="63"/>
        <v>200000</v>
      </c>
    </row>
    <row r="449" spans="1:10" x14ac:dyDescent="0.2">
      <c r="A449" s="213">
        <v>160</v>
      </c>
      <c r="B449" s="483" t="s">
        <v>962</v>
      </c>
      <c r="C449" s="475"/>
      <c r="D449" s="475"/>
      <c r="E449" s="157">
        <v>2523.79</v>
      </c>
      <c r="F449" s="157">
        <v>0</v>
      </c>
      <c r="G449" s="157">
        <v>0</v>
      </c>
      <c r="H449" s="156">
        <v>0</v>
      </c>
      <c r="I449" s="157">
        <v>0</v>
      </c>
      <c r="J449" s="157">
        <v>0</v>
      </c>
    </row>
    <row r="450" spans="1:10" x14ac:dyDescent="0.2">
      <c r="A450" s="213">
        <v>160</v>
      </c>
      <c r="B450" s="483" t="s">
        <v>422</v>
      </c>
      <c r="C450" s="475"/>
      <c r="D450" s="475"/>
      <c r="E450" s="157">
        <v>100</v>
      </c>
      <c r="F450" s="157">
        <v>0</v>
      </c>
      <c r="G450" s="157">
        <v>15000</v>
      </c>
      <c r="H450" s="156">
        <v>0</v>
      </c>
      <c r="I450" s="157">
        <v>0</v>
      </c>
      <c r="J450" s="157">
        <v>0</v>
      </c>
    </row>
    <row r="451" spans="1:10" ht="11.25" customHeight="1" x14ac:dyDescent="0.2">
      <c r="A451" s="487" t="s">
        <v>812</v>
      </c>
      <c r="B451" s="487"/>
      <c r="C451" s="487"/>
      <c r="D451" s="487"/>
      <c r="E451" s="124">
        <f t="shared" ref="E451:J451" si="64">SUM(E432:E450)</f>
        <v>34244422.699999996</v>
      </c>
      <c r="F451" s="124">
        <f t="shared" si="64"/>
        <v>36283400</v>
      </c>
      <c r="G451" s="124">
        <f t="shared" si="64"/>
        <v>36469000</v>
      </c>
      <c r="H451" s="124">
        <f t="shared" si="64"/>
        <v>37240500</v>
      </c>
      <c r="I451" s="124">
        <f t="shared" si="64"/>
        <v>37735600</v>
      </c>
      <c r="J451" s="124">
        <f t="shared" si="64"/>
        <v>37960400</v>
      </c>
    </row>
    <row r="452" spans="1:10" ht="6" customHeight="1" x14ac:dyDescent="0.2">
      <c r="A452" s="483"/>
      <c r="B452" s="483"/>
      <c r="C452" s="483"/>
      <c r="D452" s="483"/>
      <c r="E452" s="483"/>
      <c r="F452" s="483"/>
      <c r="G452" s="483"/>
      <c r="H452" s="483"/>
      <c r="I452" s="483"/>
      <c r="J452" s="483"/>
    </row>
    <row r="453" spans="1:10" ht="10.9" customHeight="1" x14ac:dyDescent="0.2">
      <c r="A453" s="482" t="s">
        <v>262</v>
      </c>
      <c r="B453" s="482"/>
      <c r="C453" s="482"/>
      <c r="D453" s="482"/>
      <c r="E453" s="482"/>
      <c r="F453" s="482"/>
      <c r="G453" s="482"/>
      <c r="H453" s="482"/>
      <c r="I453" s="482"/>
      <c r="J453" s="482"/>
    </row>
    <row r="454" spans="1:10" ht="33.75" x14ac:dyDescent="0.2">
      <c r="A454" s="131" t="s">
        <v>225</v>
      </c>
      <c r="B454" s="493" t="s">
        <v>224</v>
      </c>
      <c r="C454" s="493"/>
      <c r="D454" s="493"/>
      <c r="E454" s="120" t="str">
        <f t="shared" ref="E454:J454" si="65">E24</f>
        <v>Actuals           2013-2014</v>
      </c>
      <c r="F454" s="120" t="str">
        <f t="shared" si="65"/>
        <v>Approved Estimates          2014-2015</v>
      </c>
      <c r="G454" s="120" t="str">
        <f t="shared" si="65"/>
        <v>Revised Estimates                 2014-2015</v>
      </c>
      <c r="H454" s="120" t="str">
        <f t="shared" si="65"/>
        <v>Budget Estimates      2015-2016</v>
      </c>
      <c r="I454" s="120" t="str">
        <f t="shared" si="65"/>
        <v>Forward Estimates     2016-2017</v>
      </c>
      <c r="J454" s="120" t="str">
        <f t="shared" si="65"/>
        <v>Forward Estimates     2017-2018</v>
      </c>
    </row>
    <row r="455" spans="1:10" ht="12" customHeight="1" x14ac:dyDescent="0.2">
      <c r="A455" s="493" t="s">
        <v>6</v>
      </c>
      <c r="B455" s="493"/>
      <c r="C455" s="493"/>
      <c r="D455" s="493"/>
      <c r="E455" s="493"/>
      <c r="F455" s="493"/>
      <c r="G455" s="493"/>
      <c r="H455" s="493"/>
      <c r="I455" s="493"/>
      <c r="J455" s="137"/>
    </row>
    <row r="456" spans="1:10" x14ac:dyDescent="0.2">
      <c r="A456" s="213">
        <v>210</v>
      </c>
      <c r="B456" s="483" t="s">
        <v>6</v>
      </c>
      <c r="C456" s="475"/>
      <c r="D456" s="475"/>
      <c r="E456" s="157">
        <v>1627386.83</v>
      </c>
      <c r="F456" s="157">
        <v>1762900</v>
      </c>
      <c r="G456" s="157">
        <v>1783200</v>
      </c>
      <c r="H456" s="156">
        <v>1723300</v>
      </c>
      <c r="I456" s="157">
        <v>1861600</v>
      </c>
      <c r="J456" s="157">
        <v>1892200</v>
      </c>
    </row>
    <row r="457" spans="1:10" x14ac:dyDescent="0.2">
      <c r="A457" s="213">
        <v>212</v>
      </c>
      <c r="B457" s="483" t="s">
        <v>8</v>
      </c>
      <c r="C457" s="475"/>
      <c r="D457" s="475"/>
      <c r="E457" s="157">
        <v>0</v>
      </c>
      <c r="F457" s="157">
        <v>0</v>
      </c>
      <c r="G457" s="157">
        <v>0</v>
      </c>
      <c r="H457" s="156">
        <v>0</v>
      </c>
      <c r="I457" s="157">
        <v>0</v>
      </c>
      <c r="J457" s="157">
        <v>0</v>
      </c>
    </row>
    <row r="458" spans="1:10" x14ac:dyDescent="0.2">
      <c r="A458" s="213">
        <v>216</v>
      </c>
      <c r="B458" s="483" t="s">
        <v>9</v>
      </c>
      <c r="C458" s="475"/>
      <c r="D458" s="475"/>
      <c r="E458" s="157">
        <v>341709.54</v>
      </c>
      <c r="F458" s="157">
        <v>377000</v>
      </c>
      <c r="G458" s="157">
        <v>377000</v>
      </c>
      <c r="H458" s="156">
        <v>365700</v>
      </c>
      <c r="I458" s="157">
        <v>377000</v>
      </c>
      <c r="J458" s="157">
        <v>377000</v>
      </c>
    </row>
    <row r="459" spans="1:10" x14ac:dyDescent="0.2">
      <c r="A459" s="213">
        <v>218</v>
      </c>
      <c r="B459" s="483" t="s">
        <v>272</v>
      </c>
      <c r="C459" s="475"/>
      <c r="D459" s="475"/>
      <c r="E459" s="157">
        <v>13326.24</v>
      </c>
      <c r="F459" s="157">
        <v>0</v>
      </c>
      <c r="G459" s="157">
        <v>0</v>
      </c>
      <c r="H459" s="156">
        <v>9400</v>
      </c>
      <c r="I459" s="157">
        <v>0</v>
      </c>
      <c r="J459" s="157">
        <v>0</v>
      </c>
    </row>
    <row r="460" spans="1:10" x14ac:dyDescent="0.2">
      <c r="A460" s="497" t="s">
        <v>273</v>
      </c>
      <c r="B460" s="497"/>
      <c r="C460" s="497"/>
      <c r="D460" s="497"/>
      <c r="E460" s="132">
        <f>SUM(E456:E459)</f>
        <v>1982422.61</v>
      </c>
      <c r="F460" s="132">
        <f t="shared" ref="F460:J460" si="66">SUM(F456:F459)</f>
        <v>2139900</v>
      </c>
      <c r="G460" s="132">
        <f t="shared" si="66"/>
        <v>2160200</v>
      </c>
      <c r="H460" s="132">
        <f t="shared" si="66"/>
        <v>2098400</v>
      </c>
      <c r="I460" s="132">
        <f t="shared" si="66"/>
        <v>2238600</v>
      </c>
      <c r="J460" s="132">
        <f t="shared" si="66"/>
        <v>2269200</v>
      </c>
    </row>
    <row r="461" spans="1:10" ht="12.75" customHeight="1" x14ac:dyDescent="0.2">
      <c r="A461" s="497" t="s">
        <v>274</v>
      </c>
      <c r="B461" s="497"/>
      <c r="C461" s="497"/>
      <c r="D461" s="497"/>
      <c r="E461" s="497"/>
      <c r="F461" s="497"/>
      <c r="G461" s="497"/>
      <c r="H461" s="497"/>
      <c r="I461" s="497"/>
      <c r="J461" s="137"/>
    </row>
    <row r="462" spans="1:10" x14ac:dyDescent="0.2">
      <c r="A462" s="213">
        <v>220</v>
      </c>
      <c r="B462" s="483" t="s">
        <v>185</v>
      </c>
      <c r="C462" s="475"/>
      <c r="D462" s="475"/>
      <c r="E462" s="157">
        <v>90</v>
      </c>
      <c r="F462" s="157">
        <v>6000</v>
      </c>
      <c r="G462" s="157">
        <v>6000</v>
      </c>
      <c r="H462" s="156">
        <v>0</v>
      </c>
      <c r="I462" s="157">
        <v>0</v>
      </c>
      <c r="J462" s="157">
        <v>0</v>
      </c>
    </row>
    <row r="463" spans="1:10" x14ac:dyDescent="0.2">
      <c r="A463" s="213">
        <v>226</v>
      </c>
      <c r="B463" s="483" t="s">
        <v>188</v>
      </c>
      <c r="C463" s="475"/>
      <c r="D463" s="475"/>
      <c r="E463" s="157">
        <v>22337.66</v>
      </c>
      <c r="F463" s="157">
        <v>22500</v>
      </c>
      <c r="G463" s="157">
        <v>22500</v>
      </c>
      <c r="H463" s="156">
        <v>22500</v>
      </c>
      <c r="I463" s="157">
        <v>22500</v>
      </c>
      <c r="J463" s="157">
        <v>22500</v>
      </c>
    </row>
    <row r="464" spans="1:10" x14ac:dyDescent="0.2">
      <c r="A464" s="213">
        <v>228</v>
      </c>
      <c r="B464" s="483" t="s">
        <v>189</v>
      </c>
      <c r="C464" s="475"/>
      <c r="D464" s="475"/>
      <c r="E464" s="157">
        <v>26755.17</v>
      </c>
      <c r="F464" s="157">
        <v>20000</v>
      </c>
      <c r="G464" s="157">
        <v>30000</v>
      </c>
      <c r="H464" s="156">
        <v>30000</v>
      </c>
      <c r="I464" s="157">
        <v>30000</v>
      </c>
      <c r="J464" s="157">
        <v>30000</v>
      </c>
    </row>
    <row r="465" spans="1:10" x14ac:dyDescent="0.2">
      <c r="A465" s="213">
        <v>230</v>
      </c>
      <c r="B465" s="483" t="s">
        <v>191</v>
      </c>
      <c r="C465" s="475"/>
      <c r="D465" s="475"/>
      <c r="E465" s="157">
        <v>19916.59</v>
      </c>
      <c r="F465" s="157">
        <v>15000</v>
      </c>
      <c r="G465" s="157">
        <v>15000</v>
      </c>
      <c r="H465" s="156">
        <v>15000</v>
      </c>
      <c r="I465" s="157">
        <v>15000</v>
      </c>
      <c r="J465" s="157">
        <v>15000</v>
      </c>
    </row>
    <row r="466" spans="1:10" x14ac:dyDescent="0.2">
      <c r="A466" s="213">
        <v>232</v>
      </c>
      <c r="B466" s="483" t="s">
        <v>192</v>
      </c>
      <c r="C466" s="475"/>
      <c r="D466" s="475"/>
      <c r="E466" s="157">
        <v>21899.64</v>
      </c>
      <c r="F466" s="157">
        <v>14900</v>
      </c>
      <c r="G466" s="157">
        <v>14900</v>
      </c>
      <c r="H466" s="156">
        <v>15000</v>
      </c>
      <c r="I466" s="157">
        <v>15000</v>
      </c>
      <c r="J466" s="157">
        <v>15000</v>
      </c>
    </row>
    <row r="467" spans="1:10" x14ac:dyDescent="0.2">
      <c r="A467" s="213">
        <v>236</v>
      </c>
      <c r="B467" s="483" t="s">
        <v>423</v>
      </c>
      <c r="C467" s="475"/>
      <c r="D467" s="475"/>
      <c r="E467" s="157">
        <v>0</v>
      </c>
      <c r="F467" s="157">
        <v>50000</v>
      </c>
      <c r="G467" s="157">
        <v>50000</v>
      </c>
      <c r="H467" s="156">
        <v>50000</v>
      </c>
      <c r="I467" s="157">
        <v>50000</v>
      </c>
      <c r="J467" s="157">
        <v>50000</v>
      </c>
    </row>
    <row r="468" spans="1:10" x14ac:dyDescent="0.2">
      <c r="A468" s="213">
        <v>244</v>
      </c>
      <c r="B468" s="483" t="s">
        <v>198</v>
      </c>
      <c r="C468" s="475"/>
      <c r="D468" s="475"/>
      <c r="E468" s="157">
        <v>2673</v>
      </c>
      <c r="F468" s="157">
        <v>3500</v>
      </c>
      <c r="G468" s="157">
        <v>3500</v>
      </c>
      <c r="H468" s="156">
        <v>3500</v>
      </c>
      <c r="I468" s="157">
        <v>3500</v>
      </c>
      <c r="J468" s="157">
        <v>3500</v>
      </c>
    </row>
    <row r="469" spans="1:10" x14ac:dyDescent="0.2">
      <c r="A469" s="213">
        <v>246</v>
      </c>
      <c r="B469" s="483" t="s">
        <v>199</v>
      </c>
      <c r="C469" s="475"/>
      <c r="D469" s="475"/>
      <c r="E469" s="157">
        <v>10711.75</v>
      </c>
      <c r="F469" s="157">
        <v>30000</v>
      </c>
      <c r="G469" s="157">
        <v>20000</v>
      </c>
      <c r="H469" s="156">
        <f>25000+45000</f>
        <v>70000</v>
      </c>
      <c r="I469" s="157">
        <f t="shared" ref="I469:J469" si="67">25000+45000</f>
        <v>70000</v>
      </c>
      <c r="J469" s="157">
        <f t="shared" si="67"/>
        <v>70000</v>
      </c>
    </row>
    <row r="470" spans="1:10" x14ac:dyDescent="0.2">
      <c r="A470" s="213">
        <v>262</v>
      </c>
      <c r="B470" s="483" t="s">
        <v>203</v>
      </c>
      <c r="C470" s="475"/>
      <c r="D470" s="475"/>
      <c r="E470" s="157">
        <v>406199.79</v>
      </c>
      <c r="F470" s="157">
        <v>0</v>
      </c>
      <c r="G470" s="157">
        <v>0</v>
      </c>
      <c r="H470" s="156">
        <v>0</v>
      </c>
      <c r="I470" s="157">
        <v>0</v>
      </c>
      <c r="J470" s="157">
        <v>0</v>
      </c>
    </row>
    <row r="471" spans="1:10" x14ac:dyDescent="0.2">
      <c r="A471" s="213">
        <v>270</v>
      </c>
      <c r="B471" s="483" t="s">
        <v>206</v>
      </c>
      <c r="C471" s="475"/>
      <c r="D471" s="475"/>
      <c r="E471" s="157">
        <v>1367489.28</v>
      </c>
      <c r="F471" s="157">
        <v>631500</v>
      </c>
      <c r="G471" s="157">
        <v>1500500</v>
      </c>
      <c r="H471" s="156">
        <v>1500500</v>
      </c>
      <c r="I471" s="157">
        <v>1500500</v>
      </c>
      <c r="J471" s="157">
        <v>1500500</v>
      </c>
    </row>
    <row r="472" spans="1:10" x14ac:dyDescent="0.2">
      <c r="A472" s="213">
        <v>275</v>
      </c>
      <c r="B472" s="483" t="s">
        <v>210</v>
      </c>
      <c r="C472" s="475"/>
      <c r="D472" s="475"/>
      <c r="E472" s="157">
        <v>523.91000000000008</v>
      </c>
      <c r="F472" s="157">
        <v>12000</v>
      </c>
      <c r="G472" s="157">
        <v>12000</v>
      </c>
      <c r="H472" s="156">
        <v>12000</v>
      </c>
      <c r="I472" s="157">
        <v>12000</v>
      </c>
      <c r="J472" s="157">
        <v>12000</v>
      </c>
    </row>
    <row r="473" spans="1:10" x14ac:dyDescent="0.2">
      <c r="A473" s="213">
        <v>284</v>
      </c>
      <c r="B473" s="483" t="s">
        <v>313</v>
      </c>
      <c r="C473" s="475"/>
      <c r="D473" s="475"/>
      <c r="E473" s="157">
        <v>0</v>
      </c>
      <c r="F473" s="157">
        <v>0</v>
      </c>
      <c r="G473" s="157">
        <v>0</v>
      </c>
      <c r="H473" s="156">
        <v>30000</v>
      </c>
      <c r="I473" s="157">
        <v>30000</v>
      </c>
      <c r="J473" s="157">
        <v>30000</v>
      </c>
    </row>
    <row r="474" spans="1:10" ht="12.75" customHeight="1" x14ac:dyDescent="0.2">
      <c r="A474" s="497" t="s">
        <v>276</v>
      </c>
      <c r="B474" s="497"/>
      <c r="C474" s="497"/>
      <c r="D474" s="497"/>
      <c r="E474" s="132">
        <f t="shared" ref="E474:J474" si="68">SUM(E462:E473)</f>
        <v>1878596.7899999998</v>
      </c>
      <c r="F474" s="132">
        <f t="shared" si="68"/>
        <v>805400</v>
      </c>
      <c r="G474" s="132">
        <f t="shared" si="68"/>
        <v>1674400</v>
      </c>
      <c r="H474" s="132">
        <f t="shared" si="68"/>
        <v>1748500</v>
      </c>
      <c r="I474" s="132">
        <f t="shared" si="68"/>
        <v>1748500</v>
      </c>
      <c r="J474" s="132">
        <f t="shared" si="68"/>
        <v>1748500</v>
      </c>
    </row>
    <row r="475" spans="1:10" x14ac:dyDescent="0.2">
      <c r="A475" s="498" t="s">
        <v>277</v>
      </c>
      <c r="B475" s="498"/>
      <c r="C475" s="498"/>
      <c r="D475" s="498"/>
      <c r="E475" s="134">
        <f t="shared" ref="E475:J475" si="69">SUM(E460,E474)</f>
        <v>3861019.4</v>
      </c>
      <c r="F475" s="134">
        <f t="shared" si="69"/>
        <v>2945300</v>
      </c>
      <c r="G475" s="134">
        <f t="shared" si="69"/>
        <v>3834600</v>
      </c>
      <c r="H475" s="134">
        <f t="shared" si="69"/>
        <v>3846900</v>
      </c>
      <c r="I475" s="134">
        <f t="shared" si="69"/>
        <v>3987100</v>
      </c>
      <c r="J475" s="134">
        <f t="shared" si="69"/>
        <v>4017700</v>
      </c>
    </row>
    <row r="476" spans="1:10" x14ac:dyDescent="0.2">
      <c r="A476" s="483"/>
      <c r="B476" s="483"/>
      <c r="C476" s="483"/>
      <c r="D476" s="483"/>
      <c r="E476" s="483"/>
      <c r="F476" s="483"/>
      <c r="G476" s="483"/>
      <c r="H476" s="483"/>
      <c r="I476" s="483"/>
      <c r="J476" s="137"/>
    </row>
    <row r="477" spans="1:10" x14ac:dyDescent="0.2">
      <c r="A477" s="500" t="s">
        <v>14</v>
      </c>
      <c r="B477" s="500"/>
      <c r="C477" s="500"/>
      <c r="D477" s="500"/>
      <c r="E477" s="500"/>
      <c r="F477" s="500"/>
      <c r="G477" s="500"/>
      <c r="H477" s="500"/>
      <c r="I477" s="500"/>
      <c r="J477" s="500"/>
    </row>
    <row r="478" spans="1:10" ht="18" customHeight="1" x14ac:dyDescent="0.2">
      <c r="A478" s="484" t="s">
        <v>224</v>
      </c>
      <c r="B478" s="484"/>
      <c r="C478" s="484"/>
      <c r="D478" s="484"/>
      <c r="E478" s="482" t="str">
        <f t="shared" ref="E478:J478" si="70">E24</f>
        <v>Actuals           2013-2014</v>
      </c>
      <c r="F478" s="482" t="str">
        <f t="shared" si="70"/>
        <v>Approved Estimates          2014-2015</v>
      </c>
      <c r="G478" s="482" t="str">
        <f t="shared" si="70"/>
        <v>Revised Estimates                 2014-2015</v>
      </c>
      <c r="H478" s="482" t="str">
        <f t="shared" si="70"/>
        <v>Budget Estimates      2015-2016</v>
      </c>
      <c r="I478" s="482" t="str">
        <f t="shared" si="70"/>
        <v>Forward Estimates     2016-2017</v>
      </c>
      <c r="J478" s="482" t="str">
        <f t="shared" si="70"/>
        <v>Forward Estimates     2017-2018</v>
      </c>
    </row>
    <row r="479" spans="1:10" ht="15" customHeight="1" x14ac:dyDescent="0.2">
      <c r="A479" s="119" t="s">
        <v>225</v>
      </c>
      <c r="B479" s="119" t="s">
        <v>226</v>
      </c>
      <c r="C479" s="484" t="s">
        <v>227</v>
      </c>
      <c r="D479" s="484"/>
      <c r="E479" s="475"/>
      <c r="F479" s="475"/>
      <c r="G479" s="475"/>
      <c r="H479" s="475"/>
      <c r="I479" s="475"/>
      <c r="J479" s="475"/>
    </row>
    <row r="480" spans="1:10" ht="15" customHeight="1" x14ac:dyDescent="0.2">
      <c r="A480" s="135"/>
      <c r="B480" s="135"/>
      <c r="C480" s="497"/>
      <c r="D480" s="497"/>
      <c r="E480" s="133"/>
      <c r="F480" s="155"/>
      <c r="G480" s="133"/>
      <c r="H480" s="123"/>
      <c r="I480" s="133"/>
      <c r="J480" s="122"/>
    </row>
    <row r="481" spans="1:10" x14ac:dyDescent="0.2">
      <c r="A481" s="487" t="s">
        <v>14</v>
      </c>
      <c r="B481" s="487"/>
      <c r="C481" s="487"/>
      <c r="D481" s="487"/>
      <c r="E481" s="124">
        <v>0</v>
      </c>
      <c r="F481" s="124">
        <v>0</v>
      </c>
      <c r="G481" s="124">
        <v>0</v>
      </c>
      <c r="H481" s="124">
        <v>0</v>
      </c>
      <c r="I481" s="124">
        <v>0</v>
      </c>
      <c r="J481" s="124">
        <v>0</v>
      </c>
    </row>
    <row r="482" spans="1:10" x14ac:dyDescent="0.2">
      <c r="A482" s="537"/>
      <c r="B482" s="537"/>
      <c r="C482" s="537"/>
      <c r="D482" s="537"/>
      <c r="E482" s="537"/>
      <c r="F482" s="537"/>
      <c r="G482" s="537"/>
      <c r="H482" s="537"/>
      <c r="I482" s="537"/>
      <c r="J482" s="537"/>
    </row>
    <row r="483" spans="1:10" x14ac:dyDescent="0.2">
      <c r="A483" s="499" t="s">
        <v>266</v>
      </c>
      <c r="B483" s="499"/>
      <c r="C483" s="499"/>
      <c r="D483" s="499"/>
      <c r="E483" s="499"/>
      <c r="F483" s="499"/>
      <c r="G483" s="499"/>
      <c r="H483" s="499"/>
      <c r="I483" s="499"/>
      <c r="J483" s="499"/>
    </row>
    <row r="484" spans="1:10" x14ac:dyDescent="0.2">
      <c r="A484" s="484" t="s">
        <v>278</v>
      </c>
      <c r="B484" s="484"/>
      <c r="C484" s="484"/>
      <c r="D484" s="120" t="s">
        <v>279</v>
      </c>
      <c r="E484" s="120" t="s">
        <v>280</v>
      </c>
      <c r="F484" s="484" t="s">
        <v>278</v>
      </c>
      <c r="G484" s="484"/>
      <c r="H484" s="484"/>
      <c r="I484" s="120" t="s">
        <v>279</v>
      </c>
      <c r="J484" s="120" t="s">
        <v>280</v>
      </c>
    </row>
    <row r="485" spans="1:10" x14ac:dyDescent="0.2">
      <c r="A485" s="485" t="s">
        <v>2429</v>
      </c>
      <c r="B485" s="485"/>
      <c r="C485" s="485"/>
      <c r="D485" s="121" t="s">
        <v>1506</v>
      </c>
      <c r="E485" s="121">
        <v>1</v>
      </c>
      <c r="F485" s="485" t="s">
        <v>2430</v>
      </c>
      <c r="G485" s="485"/>
      <c r="H485" s="485"/>
      <c r="I485" s="121" t="s">
        <v>2349</v>
      </c>
      <c r="J485" s="121">
        <v>7</v>
      </c>
    </row>
    <row r="486" spans="1:10" x14ac:dyDescent="0.2">
      <c r="A486" s="485" t="s">
        <v>2431</v>
      </c>
      <c r="B486" s="485"/>
      <c r="C486" s="485"/>
      <c r="D486" s="121" t="s">
        <v>1507</v>
      </c>
      <c r="E486" s="121">
        <v>2</v>
      </c>
      <c r="F486" s="485" t="s">
        <v>2432</v>
      </c>
      <c r="G486" s="485"/>
      <c r="H486" s="485"/>
      <c r="I486" s="121" t="s">
        <v>2433</v>
      </c>
      <c r="J486" s="121">
        <v>3</v>
      </c>
    </row>
    <row r="487" spans="1:10" x14ac:dyDescent="0.2">
      <c r="A487" s="485" t="s">
        <v>2434</v>
      </c>
      <c r="B487" s="485"/>
      <c r="C487" s="485"/>
      <c r="D487" s="121" t="s">
        <v>2302</v>
      </c>
      <c r="E487" s="121">
        <v>1</v>
      </c>
      <c r="F487" s="485" t="s">
        <v>2435</v>
      </c>
      <c r="G487" s="485"/>
      <c r="H487" s="485"/>
      <c r="I487" s="121" t="s">
        <v>2433</v>
      </c>
      <c r="J487" s="121">
        <v>1</v>
      </c>
    </row>
    <row r="488" spans="1:10" x14ac:dyDescent="0.2">
      <c r="A488" s="485" t="s">
        <v>2436</v>
      </c>
      <c r="B488" s="485"/>
      <c r="C488" s="485"/>
      <c r="D488" s="121" t="s">
        <v>2302</v>
      </c>
      <c r="E488" s="121">
        <v>1</v>
      </c>
      <c r="F488" s="485" t="s">
        <v>2437</v>
      </c>
      <c r="G488" s="485"/>
      <c r="H488" s="485"/>
      <c r="I488" s="121" t="s">
        <v>2317</v>
      </c>
      <c r="J488" s="121">
        <v>1</v>
      </c>
    </row>
    <row r="489" spans="1:10" x14ac:dyDescent="0.2">
      <c r="A489" s="485" t="s">
        <v>2438</v>
      </c>
      <c r="B489" s="485"/>
      <c r="C489" s="485"/>
      <c r="D489" s="121" t="s">
        <v>1155</v>
      </c>
      <c r="E489" s="121">
        <v>1</v>
      </c>
      <c r="F489" s="485" t="s">
        <v>2439</v>
      </c>
      <c r="G489" s="485"/>
      <c r="H489" s="485"/>
      <c r="I489" s="121" t="s">
        <v>2317</v>
      </c>
      <c r="J489" s="121">
        <v>2</v>
      </c>
    </row>
    <row r="490" spans="1:10" x14ac:dyDescent="0.2">
      <c r="A490" s="485" t="s">
        <v>2440</v>
      </c>
      <c r="B490" s="485"/>
      <c r="C490" s="485"/>
      <c r="D490" s="121" t="s">
        <v>1157</v>
      </c>
      <c r="E490" s="121">
        <v>1</v>
      </c>
      <c r="F490" s="485" t="s">
        <v>1156</v>
      </c>
      <c r="G490" s="485"/>
      <c r="H490" s="485"/>
      <c r="I490" s="121" t="s">
        <v>1157</v>
      </c>
      <c r="J490" s="121">
        <v>1</v>
      </c>
    </row>
    <row r="491" spans="1:10" ht="15" customHeight="1" x14ac:dyDescent="0.2">
      <c r="A491" s="485" t="s">
        <v>2441</v>
      </c>
      <c r="B491" s="485"/>
      <c r="C491" s="485"/>
      <c r="D491" s="121" t="s">
        <v>2304</v>
      </c>
      <c r="E491" s="121">
        <v>1</v>
      </c>
      <c r="F491" s="485" t="s">
        <v>2442</v>
      </c>
      <c r="G491" s="485"/>
      <c r="H491" s="485"/>
      <c r="I491" s="121" t="s">
        <v>1157</v>
      </c>
      <c r="J491" s="121">
        <v>1</v>
      </c>
    </row>
    <row r="492" spans="1:10" x14ac:dyDescent="0.2">
      <c r="A492" s="485" t="s">
        <v>2439</v>
      </c>
      <c r="B492" s="485"/>
      <c r="C492" s="485"/>
      <c r="D492" s="121" t="s">
        <v>1157</v>
      </c>
      <c r="E492" s="121">
        <v>2</v>
      </c>
      <c r="F492" s="485" t="s">
        <v>2443</v>
      </c>
      <c r="G492" s="485"/>
      <c r="H492" s="485"/>
      <c r="I492" s="121" t="s">
        <v>2319</v>
      </c>
      <c r="J492" s="121">
        <v>2</v>
      </c>
    </row>
    <row r="493" spans="1:10" x14ac:dyDescent="0.2">
      <c r="A493" s="485" t="s">
        <v>2444</v>
      </c>
      <c r="B493" s="485"/>
      <c r="C493" s="485"/>
      <c r="D493" s="121" t="s">
        <v>2304</v>
      </c>
      <c r="E493" s="121">
        <v>4</v>
      </c>
      <c r="F493" s="485" t="s">
        <v>2445</v>
      </c>
      <c r="G493" s="485"/>
      <c r="H493" s="485"/>
      <c r="I493" s="121" t="s">
        <v>2329</v>
      </c>
      <c r="J493" s="121">
        <v>3</v>
      </c>
    </row>
    <row r="494" spans="1:10" x14ac:dyDescent="0.2">
      <c r="A494" s="485" t="s">
        <v>2342</v>
      </c>
      <c r="B494" s="485"/>
      <c r="C494" s="485"/>
      <c r="D494" s="121" t="s">
        <v>1155</v>
      </c>
      <c r="E494" s="121">
        <v>1</v>
      </c>
      <c r="F494" s="485" t="s">
        <v>2446</v>
      </c>
      <c r="G494" s="485"/>
      <c r="H494" s="485"/>
      <c r="I494" s="121" t="s">
        <v>2319</v>
      </c>
      <c r="J494" s="121">
        <v>3</v>
      </c>
    </row>
    <row r="495" spans="1:10" x14ac:dyDescent="0.2">
      <c r="A495" s="485" t="s">
        <v>2447</v>
      </c>
      <c r="B495" s="485"/>
      <c r="C495" s="485"/>
      <c r="D495" s="121" t="s">
        <v>2317</v>
      </c>
      <c r="E495" s="121">
        <v>3</v>
      </c>
      <c r="F495" s="485" t="s">
        <v>2448</v>
      </c>
      <c r="G495" s="485"/>
      <c r="H495" s="485"/>
      <c r="I495" s="121" t="s">
        <v>2319</v>
      </c>
      <c r="J495" s="121">
        <v>2</v>
      </c>
    </row>
    <row r="496" spans="1:10" x14ac:dyDescent="0.2">
      <c r="A496" s="585" t="s">
        <v>281</v>
      </c>
      <c r="B496" s="585"/>
      <c r="C496" s="585"/>
      <c r="D496" s="585"/>
      <c r="E496" s="585"/>
      <c r="F496" s="585"/>
      <c r="G496" s="585"/>
      <c r="H496" s="585"/>
      <c r="I496" s="585"/>
      <c r="J496" s="252">
        <f>SUM(E485:E495,J485:J495)</f>
        <v>44</v>
      </c>
    </row>
    <row r="497" spans="1:10" x14ac:dyDescent="0.2">
      <c r="A497" s="483"/>
      <c r="B497" s="483"/>
      <c r="C497" s="483"/>
      <c r="D497" s="483"/>
      <c r="E497" s="483"/>
      <c r="F497" s="483"/>
      <c r="G497" s="483"/>
      <c r="H497" s="483"/>
      <c r="I497" s="483"/>
      <c r="J497" s="483"/>
    </row>
    <row r="498" spans="1:10" x14ac:dyDescent="0.2">
      <c r="A498" s="502" t="s">
        <v>282</v>
      </c>
      <c r="B498" s="502"/>
      <c r="C498" s="502"/>
      <c r="D498" s="502"/>
      <c r="E498" s="502"/>
      <c r="F498" s="502"/>
      <c r="G498" s="502"/>
      <c r="H498" s="502"/>
      <c r="I498" s="502"/>
      <c r="J498" s="502"/>
    </row>
    <row r="499" spans="1:10" x14ac:dyDescent="0.2">
      <c r="A499" s="503" t="s">
        <v>283</v>
      </c>
      <c r="B499" s="503"/>
      <c r="C499" s="503"/>
      <c r="D499" s="503"/>
      <c r="E499" s="503"/>
      <c r="F499" s="503"/>
      <c r="G499" s="503"/>
      <c r="H499" s="503"/>
      <c r="I499" s="503"/>
      <c r="J499" s="503"/>
    </row>
    <row r="500" spans="1:10" x14ac:dyDescent="0.2">
      <c r="A500" s="530" t="s">
        <v>963</v>
      </c>
      <c r="B500" s="530"/>
      <c r="C500" s="530"/>
      <c r="D500" s="530"/>
      <c r="E500" s="530"/>
      <c r="F500" s="530"/>
      <c r="G500" s="530"/>
      <c r="H500" s="530"/>
      <c r="I500" s="530"/>
      <c r="J500" s="530"/>
    </row>
    <row r="501" spans="1:10" x14ac:dyDescent="0.2">
      <c r="A501" s="530" t="s">
        <v>964</v>
      </c>
      <c r="B501" s="530"/>
      <c r="C501" s="530"/>
      <c r="D501" s="530"/>
      <c r="E501" s="530"/>
      <c r="F501" s="530"/>
      <c r="G501" s="530"/>
      <c r="H501" s="530"/>
      <c r="I501" s="530"/>
      <c r="J501" s="530"/>
    </row>
    <row r="502" spans="1:10" x14ac:dyDescent="0.2">
      <c r="A502" s="530" t="s">
        <v>965</v>
      </c>
      <c r="B502" s="530"/>
      <c r="C502" s="530"/>
      <c r="D502" s="530"/>
      <c r="E502" s="530"/>
      <c r="F502" s="530"/>
      <c r="G502" s="530"/>
      <c r="H502" s="530"/>
      <c r="I502" s="530"/>
      <c r="J502" s="530"/>
    </row>
    <row r="503" spans="1:10" x14ac:dyDescent="0.2">
      <c r="A503" s="530" t="s">
        <v>966</v>
      </c>
      <c r="B503" s="530"/>
      <c r="C503" s="530"/>
      <c r="D503" s="530"/>
      <c r="E503" s="530"/>
      <c r="F503" s="530"/>
      <c r="G503" s="530"/>
      <c r="H503" s="530"/>
      <c r="I503" s="530"/>
      <c r="J503" s="530"/>
    </row>
    <row r="504" spans="1:10" x14ac:dyDescent="0.2">
      <c r="A504" s="483"/>
      <c r="B504" s="483"/>
      <c r="C504" s="483"/>
      <c r="D504" s="483"/>
      <c r="E504" s="483"/>
      <c r="F504" s="483"/>
      <c r="G504" s="483"/>
      <c r="H504" s="483"/>
      <c r="I504" s="483"/>
      <c r="J504" s="483"/>
    </row>
    <row r="505" spans="1:10" x14ac:dyDescent="0.2">
      <c r="A505" s="506" t="s">
        <v>359</v>
      </c>
      <c r="B505" s="506"/>
      <c r="C505" s="506"/>
      <c r="D505" s="506"/>
      <c r="E505" s="506"/>
      <c r="F505" s="506"/>
      <c r="G505" s="506"/>
      <c r="H505" s="506"/>
      <c r="I505" s="506"/>
      <c r="J505" s="506"/>
    </row>
    <row r="506" spans="1:10" x14ac:dyDescent="0.2">
      <c r="A506" s="483"/>
      <c r="B506" s="483"/>
      <c r="C506" s="483"/>
      <c r="D506" s="483"/>
      <c r="E506" s="483"/>
      <c r="F506" s="483"/>
      <c r="G506" s="483"/>
      <c r="H506" s="483"/>
      <c r="I506" s="483"/>
      <c r="J506" s="483"/>
    </row>
    <row r="507" spans="1:10" x14ac:dyDescent="0.2">
      <c r="A507" s="483"/>
      <c r="B507" s="483"/>
      <c r="C507" s="483"/>
      <c r="D507" s="483"/>
      <c r="E507" s="483"/>
      <c r="F507" s="483"/>
      <c r="G507" s="483"/>
      <c r="H507" s="483"/>
      <c r="I507" s="483"/>
      <c r="J507" s="483"/>
    </row>
    <row r="508" spans="1:10" x14ac:dyDescent="0.2">
      <c r="A508" s="483"/>
      <c r="B508" s="483"/>
      <c r="C508" s="483"/>
      <c r="D508" s="483"/>
      <c r="E508" s="483"/>
      <c r="F508" s="483"/>
      <c r="G508" s="483"/>
      <c r="H508" s="483"/>
      <c r="I508" s="483"/>
      <c r="J508" s="483"/>
    </row>
    <row r="509" spans="1:10" x14ac:dyDescent="0.2">
      <c r="A509" s="483"/>
      <c r="B509" s="483"/>
      <c r="C509" s="483"/>
      <c r="D509" s="483"/>
      <c r="E509" s="483"/>
      <c r="F509" s="483"/>
      <c r="G509" s="483"/>
      <c r="H509" s="483"/>
      <c r="I509" s="483"/>
      <c r="J509" s="483"/>
    </row>
    <row r="510" spans="1:10" ht="22.5" x14ac:dyDescent="0.2">
      <c r="A510" s="502" t="s">
        <v>289</v>
      </c>
      <c r="B510" s="502"/>
      <c r="C510" s="502"/>
      <c r="D510" s="502"/>
      <c r="E510" s="502"/>
      <c r="F510" s="148" t="str">
        <f>F149</f>
        <v xml:space="preserve"> Actual 2013/14</v>
      </c>
      <c r="G510" s="148" t="str">
        <f>G149</f>
        <v xml:space="preserve"> Estimate 2014/15</v>
      </c>
      <c r="H510" s="148" t="str">
        <f>H149</f>
        <v xml:space="preserve"> Target 2015/16</v>
      </c>
      <c r="I510" s="148" t="str">
        <f>I149</f>
        <v xml:space="preserve"> Target 2016/17</v>
      </c>
      <c r="J510" s="148" t="str">
        <f>J149</f>
        <v xml:space="preserve"> Target 2017/18</v>
      </c>
    </row>
    <row r="511" spans="1:10" x14ac:dyDescent="0.2">
      <c r="A511" s="502" t="s">
        <v>295</v>
      </c>
      <c r="B511" s="502"/>
      <c r="C511" s="502"/>
      <c r="D511" s="502"/>
      <c r="E511" s="502"/>
      <c r="F511" s="502"/>
      <c r="G511" s="502"/>
      <c r="H511" s="502"/>
      <c r="I511" s="502"/>
      <c r="J511" s="502"/>
    </row>
    <row r="512" spans="1:10" x14ac:dyDescent="0.2">
      <c r="A512" s="530" t="s">
        <v>967</v>
      </c>
      <c r="B512" s="530"/>
      <c r="C512" s="530"/>
      <c r="D512" s="530"/>
      <c r="E512" s="530"/>
      <c r="F512" s="200"/>
      <c r="G512" s="137"/>
      <c r="H512" s="137"/>
      <c r="I512" s="137"/>
      <c r="J512" s="137"/>
    </row>
    <row r="513" spans="1:10" x14ac:dyDescent="0.2">
      <c r="A513" s="530" t="s">
        <v>968</v>
      </c>
      <c r="B513" s="530"/>
      <c r="C513" s="530"/>
      <c r="D513" s="530"/>
      <c r="E513" s="530"/>
      <c r="F513" s="200"/>
      <c r="G513" s="137"/>
      <c r="H513" s="137"/>
      <c r="I513" s="137"/>
      <c r="J513" s="137"/>
    </row>
    <row r="514" spans="1:10" x14ac:dyDescent="0.2">
      <c r="A514" s="530" t="s">
        <v>969</v>
      </c>
      <c r="B514" s="530"/>
      <c r="C514" s="530"/>
      <c r="D514" s="530"/>
      <c r="E514" s="530"/>
      <c r="F514" s="200"/>
      <c r="G514" s="137"/>
      <c r="H514" s="137"/>
      <c r="I514" s="137"/>
      <c r="J514" s="137"/>
    </row>
    <row r="515" spans="1:10" x14ac:dyDescent="0.2">
      <c r="A515" s="530" t="s">
        <v>970</v>
      </c>
      <c r="B515" s="530"/>
      <c r="C515" s="530"/>
      <c r="D515" s="530"/>
      <c r="E515" s="530"/>
      <c r="F515" s="200"/>
      <c r="G515" s="137"/>
      <c r="H515" s="137"/>
      <c r="I515" s="137"/>
      <c r="J515" s="137"/>
    </row>
    <row r="516" spans="1:10" x14ac:dyDescent="0.2">
      <c r="A516" s="530" t="s">
        <v>971</v>
      </c>
      <c r="B516" s="530"/>
      <c r="C516" s="530"/>
      <c r="D516" s="530"/>
      <c r="E516" s="530"/>
      <c r="F516" s="200"/>
      <c r="G516" s="137"/>
      <c r="H516" s="137"/>
      <c r="I516" s="137"/>
      <c r="J516" s="137"/>
    </row>
    <row r="517" spans="1:10" x14ac:dyDescent="0.2">
      <c r="A517" s="530" t="s">
        <v>972</v>
      </c>
      <c r="B517" s="530"/>
      <c r="C517" s="530"/>
      <c r="D517" s="530"/>
      <c r="E517" s="530"/>
      <c r="F517" s="200"/>
      <c r="G517" s="137"/>
      <c r="H517" s="137"/>
      <c r="I517" s="137"/>
      <c r="J517" s="137"/>
    </row>
    <row r="518" spans="1:10" x14ac:dyDescent="0.2">
      <c r="A518" s="507" t="s">
        <v>497</v>
      </c>
      <c r="B518" s="507"/>
      <c r="C518" s="507"/>
      <c r="D518" s="507"/>
      <c r="E518" s="507"/>
      <c r="F518" s="200"/>
      <c r="G518" s="137"/>
      <c r="H518" s="137"/>
      <c r="I518" s="137"/>
      <c r="J518" s="137"/>
    </row>
    <row r="519" spans="1:10" ht="24.75" customHeight="1" x14ac:dyDescent="0.2">
      <c r="A519" s="502" t="s">
        <v>300</v>
      </c>
      <c r="B519" s="502"/>
      <c r="C519" s="502"/>
      <c r="D519" s="502"/>
      <c r="E519" s="502"/>
      <c r="F519" s="502"/>
      <c r="G519" s="502"/>
      <c r="H519" s="502"/>
      <c r="I519" s="502"/>
      <c r="J519" s="502"/>
    </row>
    <row r="520" spans="1:10" x14ac:dyDescent="0.2">
      <c r="A520" s="530" t="s">
        <v>973</v>
      </c>
      <c r="B520" s="530"/>
      <c r="C520" s="530"/>
      <c r="D520" s="530"/>
      <c r="E520" s="530"/>
      <c r="F520" s="200"/>
      <c r="G520" s="137"/>
      <c r="H520" s="137"/>
      <c r="I520" s="137"/>
      <c r="J520" s="137"/>
    </row>
    <row r="521" spans="1:10" x14ac:dyDescent="0.2">
      <c r="A521" s="530" t="s">
        <v>974</v>
      </c>
      <c r="B521" s="530"/>
      <c r="C521" s="530"/>
      <c r="D521" s="530"/>
      <c r="E521" s="530"/>
      <c r="F521" s="200"/>
      <c r="G521" s="137"/>
      <c r="H521" s="137"/>
      <c r="I521" s="137"/>
      <c r="J521" s="137"/>
    </row>
    <row r="522" spans="1:10" x14ac:dyDescent="0.2">
      <c r="A522" s="530" t="s">
        <v>975</v>
      </c>
      <c r="B522" s="530"/>
      <c r="C522" s="530"/>
      <c r="D522" s="530"/>
      <c r="E522" s="530"/>
      <c r="F522" s="200"/>
      <c r="G522" s="137"/>
      <c r="H522" s="137"/>
      <c r="I522" s="137"/>
      <c r="J522" s="137"/>
    </row>
    <row r="523" spans="1:10" x14ac:dyDescent="0.2">
      <c r="A523" s="530" t="s">
        <v>976</v>
      </c>
      <c r="B523" s="530"/>
      <c r="C523" s="530"/>
      <c r="D523" s="530"/>
      <c r="E523" s="530"/>
      <c r="F523" s="200"/>
      <c r="G523" s="137"/>
      <c r="H523" s="137"/>
      <c r="I523" s="137"/>
      <c r="J523" s="137"/>
    </row>
    <row r="524" spans="1:10" x14ac:dyDescent="0.2">
      <c r="A524" s="530" t="s">
        <v>977</v>
      </c>
      <c r="B524" s="530"/>
      <c r="C524" s="530"/>
      <c r="D524" s="530"/>
      <c r="E524" s="530"/>
      <c r="F524" s="200"/>
      <c r="G524" s="137"/>
      <c r="H524" s="137"/>
      <c r="I524" s="137"/>
      <c r="J524" s="137"/>
    </row>
    <row r="525" spans="1:10" x14ac:dyDescent="0.2">
      <c r="A525" s="530" t="s">
        <v>978</v>
      </c>
      <c r="B525" s="530"/>
      <c r="C525" s="530"/>
      <c r="D525" s="530"/>
      <c r="E525" s="530"/>
      <c r="F525" s="200"/>
      <c r="G525" s="137"/>
      <c r="H525" s="137"/>
      <c r="I525" s="137"/>
      <c r="J525" s="137"/>
    </row>
    <row r="526" spans="1:10" x14ac:dyDescent="0.2">
      <c r="A526" s="530" t="s">
        <v>979</v>
      </c>
      <c r="B526" s="530"/>
      <c r="C526" s="530"/>
      <c r="D526" s="530"/>
      <c r="E526" s="530"/>
      <c r="F526" s="200"/>
      <c r="G526" s="137"/>
      <c r="H526" s="137"/>
      <c r="I526" s="137"/>
      <c r="J526" s="137"/>
    </row>
    <row r="527" spans="1:10" x14ac:dyDescent="0.2">
      <c r="A527" s="530" t="s">
        <v>980</v>
      </c>
      <c r="B527" s="530"/>
      <c r="C527" s="530"/>
      <c r="D527" s="530"/>
      <c r="E527" s="530"/>
      <c r="F527" s="200"/>
      <c r="G527" s="137"/>
      <c r="H527" s="137"/>
      <c r="I527" s="137"/>
      <c r="J527" s="137"/>
    </row>
    <row r="528" spans="1:10" ht="12" customHeight="1" x14ac:dyDescent="0.2">
      <c r="A528" s="530" t="s">
        <v>981</v>
      </c>
      <c r="B528" s="530"/>
      <c r="C528" s="530"/>
      <c r="D528" s="530"/>
      <c r="E528" s="530"/>
      <c r="F528" s="200"/>
      <c r="G528" s="137"/>
      <c r="H528" s="137"/>
      <c r="I528" s="137"/>
      <c r="J528" s="137"/>
    </row>
    <row r="529" spans="1:10" x14ac:dyDescent="0.2">
      <c r="A529" s="483"/>
      <c r="B529" s="483"/>
      <c r="C529" s="483"/>
      <c r="D529" s="483"/>
      <c r="E529" s="483"/>
      <c r="F529" s="483"/>
      <c r="G529" s="483"/>
      <c r="H529" s="483"/>
      <c r="I529" s="483"/>
      <c r="J529" s="483"/>
    </row>
    <row r="530" spans="1:10" ht="15" customHeight="1" x14ac:dyDescent="0.2">
      <c r="A530" s="492" t="s">
        <v>982</v>
      </c>
      <c r="B530" s="492"/>
      <c r="C530" s="492"/>
      <c r="D530" s="492"/>
      <c r="E530" s="492"/>
      <c r="F530" s="492"/>
      <c r="G530" s="492"/>
      <c r="H530" s="492"/>
      <c r="I530" s="492"/>
      <c r="J530" s="492"/>
    </row>
    <row r="531" spans="1:10" ht="15" customHeight="1" x14ac:dyDescent="0.2">
      <c r="A531" s="493" t="s">
        <v>269</v>
      </c>
      <c r="B531" s="493"/>
      <c r="C531" s="493"/>
      <c r="D531" s="475"/>
      <c r="E531" s="475"/>
      <c r="F531" s="475"/>
      <c r="G531" s="475"/>
      <c r="H531" s="475"/>
      <c r="I531" s="475"/>
      <c r="J531" s="475"/>
    </row>
    <row r="532" spans="1:10" ht="15" customHeight="1" x14ac:dyDescent="0.2">
      <c r="A532" s="483"/>
      <c r="B532" s="483"/>
      <c r="C532" s="483"/>
      <c r="D532" s="483"/>
      <c r="E532" s="483"/>
      <c r="F532" s="483"/>
      <c r="G532" s="483"/>
      <c r="H532" s="483"/>
      <c r="I532" s="483"/>
      <c r="J532" s="483"/>
    </row>
    <row r="533" spans="1:10" ht="15" customHeight="1" x14ac:dyDescent="0.2">
      <c r="A533" s="482" t="s">
        <v>271</v>
      </c>
      <c r="B533" s="482"/>
      <c r="C533" s="482"/>
      <c r="D533" s="482"/>
      <c r="E533" s="482"/>
      <c r="F533" s="482"/>
      <c r="G533" s="482"/>
      <c r="H533" s="482"/>
      <c r="I533" s="482"/>
      <c r="J533" s="482"/>
    </row>
    <row r="534" spans="1:10" ht="33.75" x14ac:dyDescent="0.2">
      <c r="A534" s="131" t="s">
        <v>225</v>
      </c>
      <c r="B534" s="493" t="s">
        <v>224</v>
      </c>
      <c r="C534" s="493"/>
      <c r="D534" s="493"/>
      <c r="E534" s="120" t="str">
        <f t="shared" ref="E534:J534" si="71">E24</f>
        <v>Actuals           2013-2014</v>
      </c>
      <c r="F534" s="120" t="str">
        <f t="shared" si="71"/>
        <v>Approved Estimates          2014-2015</v>
      </c>
      <c r="G534" s="120" t="str">
        <f t="shared" si="71"/>
        <v>Revised Estimates                 2014-2015</v>
      </c>
      <c r="H534" s="120" t="str">
        <f t="shared" si="71"/>
        <v>Budget Estimates      2015-2016</v>
      </c>
      <c r="I534" s="120" t="str">
        <f t="shared" si="71"/>
        <v>Forward Estimates     2016-2017</v>
      </c>
      <c r="J534" s="120" t="str">
        <f t="shared" si="71"/>
        <v>Forward Estimates     2017-2018</v>
      </c>
    </row>
    <row r="535" spans="1:10" x14ac:dyDescent="0.2">
      <c r="A535" s="213" t="s">
        <v>100</v>
      </c>
      <c r="B535" s="483" t="s">
        <v>983</v>
      </c>
      <c r="C535" s="475" t="s">
        <v>983</v>
      </c>
      <c r="D535" s="475" t="s">
        <v>983</v>
      </c>
      <c r="E535" s="157">
        <v>519.4</v>
      </c>
      <c r="F535" s="157">
        <v>3500</v>
      </c>
      <c r="G535" s="157">
        <v>700</v>
      </c>
      <c r="H535" s="156">
        <v>3500</v>
      </c>
      <c r="I535" s="157">
        <v>3500</v>
      </c>
      <c r="J535" s="157">
        <v>3500</v>
      </c>
    </row>
    <row r="536" spans="1:10" x14ac:dyDescent="0.2">
      <c r="A536" s="213" t="s">
        <v>844</v>
      </c>
      <c r="B536" s="483" t="s">
        <v>984</v>
      </c>
      <c r="C536" s="475" t="s">
        <v>984</v>
      </c>
      <c r="D536" s="475" t="s">
        <v>984</v>
      </c>
      <c r="E536" s="157">
        <v>2580</v>
      </c>
      <c r="F536" s="157">
        <v>7000</v>
      </c>
      <c r="G536" s="157">
        <v>2000</v>
      </c>
      <c r="H536" s="156">
        <v>7000</v>
      </c>
      <c r="I536" s="157">
        <v>7000</v>
      </c>
      <c r="J536" s="157">
        <v>7000</v>
      </c>
    </row>
    <row r="537" spans="1:10" x14ac:dyDescent="0.2">
      <c r="A537" s="213" t="s">
        <v>844</v>
      </c>
      <c r="B537" s="483" t="s">
        <v>985</v>
      </c>
      <c r="C537" s="475" t="s">
        <v>985</v>
      </c>
      <c r="D537" s="475" t="s">
        <v>985</v>
      </c>
      <c r="E537" s="157">
        <v>258017.95</v>
      </c>
      <c r="F537" s="157">
        <v>195000</v>
      </c>
      <c r="G537" s="157">
        <v>240000</v>
      </c>
      <c r="H537" s="156">
        <v>195000</v>
      </c>
      <c r="I537" s="157">
        <v>195000</v>
      </c>
      <c r="J537" s="157">
        <v>195000</v>
      </c>
    </row>
    <row r="538" spans="1:10" x14ac:dyDescent="0.2">
      <c r="A538" s="213" t="s">
        <v>844</v>
      </c>
      <c r="B538" s="483" t="s">
        <v>986</v>
      </c>
      <c r="C538" s="475" t="s">
        <v>986</v>
      </c>
      <c r="D538" s="475" t="s">
        <v>986</v>
      </c>
      <c r="E538" s="157">
        <v>0</v>
      </c>
      <c r="F538" s="157">
        <v>0</v>
      </c>
      <c r="G538" s="157">
        <v>0</v>
      </c>
      <c r="H538" s="156">
        <v>0</v>
      </c>
      <c r="I538" s="157">
        <v>0</v>
      </c>
      <c r="J538" s="157">
        <v>0</v>
      </c>
    </row>
    <row r="539" spans="1:10" x14ac:dyDescent="0.2">
      <c r="A539" s="213" t="s">
        <v>844</v>
      </c>
      <c r="B539" s="483" t="s">
        <v>422</v>
      </c>
      <c r="C539" s="475" t="s">
        <v>422</v>
      </c>
      <c r="D539" s="475" t="s">
        <v>422</v>
      </c>
      <c r="E539" s="157">
        <v>17490</v>
      </c>
      <c r="F539" s="157">
        <v>10000</v>
      </c>
      <c r="G539" s="157">
        <v>14000</v>
      </c>
      <c r="H539" s="156">
        <v>10000</v>
      </c>
      <c r="I539" s="157">
        <v>10000</v>
      </c>
      <c r="J539" s="157">
        <v>10000</v>
      </c>
    </row>
    <row r="540" spans="1:10" ht="15" customHeight="1" x14ac:dyDescent="0.2">
      <c r="A540" s="487" t="s">
        <v>812</v>
      </c>
      <c r="B540" s="487"/>
      <c r="C540" s="487"/>
      <c r="D540" s="487"/>
      <c r="E540" s="124">
        <f t="shared" ref="E540:J540" si="72">SUM(E535:E539)</f>
        <v>278607.34999999998</v>
      </c>
      <c r="F540" s="124">
        <f t="shared" si="72"/>
        <v>215500</v>
      </c>
      <c r="G540" s="124">
        <f t="shared" si="72"/>
        <v>256700</v>
      </c>
      <c r="H540" s="124">
        <f t="shared" si="72"/>
        <v>215500</v>
      </c>
      <c r="I540" s="124">
        <f t="shared" si="72"/>
        <v>215500</v>
      </c>
      <c r="J540" s="124">
        <f t="shared" si="72"/>
        <v>215500</v>
      </c>
    </row>
    <row r="541" spans="1:10" ht="15" customHeight="1" x14ac:dyDescent="0.2">
      <c r="A541" s="483"/>
      <c r="B541" s="483"/>
      <c r="C541" s="483"/>
      <c r="D541" s="483"/>
      <c r="E541" s="483"/>
      <c r="F541" s="483"/>
      <c r="G541" s="483"/>
      <c r="H541" s="483"/>
      <c r="I541" s="483"/>
      <c r="J541" s="483"/>
    </row>
    <row r="542" spans="1:10" ht="15" customHeight="1" x14ac:dyDescent="0.2">
      <c r="A542" s="482" t="s">
        <v>262</v>
      </c>
      <c r="B542" s="482"/>
      <c r="C542" s="482"/>
      <c r="D542" s="482"/>
      <c r="E542" s="482"/>
      <c r="F542" s="482"/>
      <c r="G542" s="482"/>
      <c r="H542" s="482"/>
      <c r="I542" s="482"/>
      <c r="J542" s="482"/>
    </row>
    <row r="543" spans="1:10" ht="33.75" x14ac:dyDescent="0.2">
      <c r="A543" s="131" t="s">
        <v>225</v>
      </c>
      <c r="B543" s="493" t="s">
        <v>224</v>
      </c>
      <c r="C543" s="493"/>
      <c r="D543" s="493"/>
      <c r="E543" s="120" t="str">
        <f t="shared" ref="E543:J543" si="73">E24</f>
        <v>Actuals           2013-2014</v>
      </c>
      <c r="F543" s="120" t="str">
        <f t="shared" si="73"/>
        <v>Approved Estimates          2014-2015</v>
      </c>
      <c r="G543" s="120" t="str">
        <f t="shared" si="73"/>
        <v>Revised Estimates                 2014-2015</v>
      </c>
      <c r="H543" s="120" t="str">
        <f t="shared" si="73"/>
        <v>Budget Estimates      2015-2016</v>
      </c>
      <c r="I543" s="120" t="str">
        <f t="shared" si="73"/>
        <v>Forward Estimates     2016-2017</v>
      </c>
      <c r="J543" s="120" t="str">
        <f t="shared" si="73"/>
        <v>Forward Estimates     2017-2018</v>
      </c>
    </row>
    <row r="544" spans="1:10" x14ac:dyDescent="0.2">
      <c r="A544" s="493" t="s">
        <v>6</v>
      </c>
      <c r="B544" s="493"/>
      <c r="C544" s="493"/>
      <c r="D544" s="493"/>
      <c r="E544" s="493"/>
      <c r="F544" s="493"/>
      <c r="G544" s="493"/>
      <c r="H544" s="493"/>
      <c r="I544" s="493"/>
      <c r="J544" s="137"/>
    </row>
    <row r="545" spans="1:10" x14ac:dyDescent="0.2">
      <c r="A545" s="213">
        <v>210</v>
      </c>
      <c r="B545" s="483" t="s">
        <v>6</v>
      </c>
      <c r="C545" s="475"/>
      <c r="D545" s="475"/>
      <c r="E545" s="157">
        <v>289104</v>
      </c>
      <c r="F545" s="157">
        <v>295800</v>
      </c>
      <c r="G545" s="157">
        <v>295800</v>
      </c>
      <c r="H545" s="156">
        <v>309300</v>
      </c>
      <c r="I545" s="157">
        <v>315100</v>
      </c>
      <c r="J545" s="157">
        <v>321000</v>
      </c>
    </row>
    <row r="546" spans="1:10" x14ac:dyDescent="0.2">
      <c r="A546" s="213">
        <v>212</v>
      </c>
      <c r="B546" s="483" t="s">
        <v>8</v>
      </c>
      <c r="C546" s="475"/>
      <c r="D546" s="475"/>
      <c r="E546" s="157">
        <v>0</v>
      </c>
      <c r="F546" s="157">
        <v>0</v>
      </c>
      <c r="G546" s="157">
        <v>0</v>
      </c>
      <c r="H546" s="156">
        <v>0</v>
      </c>
      <c r="I546" s="157">
        <v>0</v>
      </c>
      <c r="J546" s="157">
        <v>0</v>
      </c>
    </row>
    <row r="547" spans="1:10" x14ac:dyDescent="0.2">
      <c r="A547" s="213">
        <v>216</v>
      </c>
      <c r="B547" s="483" t="s">
        <v>9</v>
      </c>
      <c r="C547" s="475"/>
      <c r="D547" s="475"/>
      <c r="E547" s="157">
        <v>28022.29</v>
      </c>
      <c r="F547" s="157">
        <v>47500</v>
      </c>
      <c r="G547" s="157">
        <v>47500</v>
      </c>
      <c r="H547" s="156">
        <v>43500</v>
      </c>
      <c r="I547" s="157">
        <v>38400</v>
      </c>
      <c r="J547" s="157">
        <v>38400</v>
      </c>
    </row>
    <row r="548" spans="1:10" x14ac:dyDescent="0.2">
      <c r="A548" s="213">
        <v>218</v>
      </c>
      <c r="B548" s="483" t="s">
        <v>272</v>
      </c>
      <c r="C548" s="475"/>
      <c r="D548" s="475"/>
      <c r="E548" s="157">
        <v>0</v>
      </c>
      <c r="F548" s="157">
        <v>0</v>
      </c>
      <c r="G548" s="157">
        <v>0</v>
      </c>
      <c r="H548" s="156">
        <v>2300</v>
      </c>
      <c r="I548" s="157">
        <v>0</v>
      </c>
      <c r="J548" s="157">
        <v>0</v>
      </c>
    </row>
    <row r="549" spans="1:10" ht="15" customHeight="1" x14ac:dyDescent="0.2">
      <c r="A549" s="497" t="s">
        <v>273</v>
      </c>
      <c r="B549" s="497"/>
      <c r="C549" s="497"/>
      <c r="D549" s="497"/>
      <c r="E549" s="132">
        <f>SUM(E545:E548)</f>
        <v>317126.28999999998</v>
      </c>
      <c r="F549" s="132">
        <f t="shared" ref="F549:J549" si="74">SUM(F545:F548)</f>
        <v>343300</v>
      </c>
      <c r="G549" s="132">
        <f t="shared" si="74"/>
        <v>343300</v>
      </c>
      <c r="H549" s="132">
        <f t="shared" si="74"/>
        <v>355100</v>
      </c>
      <c r="I549" s="132">
        <f t="shared" si="74"/>
        <v>353500</v>
      </c>
      <c r="J549" s="132">
        <f t="shared" si="74"/>
        <v>359400</v>
      </c>
    </row>
    <row r="550" spans="1:10" ht="10.9" customHeight="1" x14ac:dyDescent="0.2">
      <c r="A550" s="497" t="s">
        <v>274</v>
      </c>
      <c r="B550" s="497"/>
      <c r="C550" s="497"/>
      <c r="D550" s="497"/>
      <c r="E550" s="497"/>
      <c r="F550" s="497"/>
      <c r="G550" s="497"/>
      <c r="H550" s="497"/>
      <c r="I550" s="497"/>
      <c r="J550" s="137"/>
    </row>
    <row r="551" spans="1:10" x14ac:dyDescent="0.2">
      <c r="A551" s="213">
        <v>226</v>
      </c>
      <c r="B551" s="483" t="s">
        <v>188</v>
      </c>
      <c r="C551" s="475"/>
      <c r="D551" s="475"/>
      <c r="E551" s="157">
        <v>1970.06</v>
      </c>
      <c r="F551" s="157">
        <v>2000</v>
      </c>
      <c r="G551" s="157">
        <v>2000</v>
      </c>
      <c r="H551" s="156">
        <v>2000</v>
      </c>
      <c r="I551" s="157">
        <v>2000</v>
      </c>
      <c r="J551" s="157">
        <v>2000</v>
      </c>
    </row>
    <row r="552" spans="1:10" x14ac:dyDescent="0.2">
      <c r="A552" s="213">
        <v>228</v>
      </c>
      <c r="B552" s="483" t="s">
        <v>189</v>
      </c>
      <c r="C552" s="475"/>
      <c r="D552" s="475"/>
      <c r="E552" s="157">
        <v>9915.58</v>
      </c>
      <c r="F552" s="157">
        <v>10000</v>
      </c>
      <c r="G552" s="157">
        <v>10000</v>
      </c>
      <c r="H552" s="156">
        <v>10000</v>
      </c>
      <c r="I552" s="157">
        <v>10000</v>
      </c>
      <c r="J552" s="157">
        <v>10000</v>
      </c>
    </row>
    <row r="553" spans="1:10" x14ac:dyDescent="0.2">
      <c r="A553" s="213">
        <v>229</v>
      </c>
      <c r="B553" s="483" t="s">
        <v>495</v>
      </c>
      <c r="C553" s="475"/>
      <c r="D553" s="475"/>
      <c r="E553" s="157">
        <v>0</v>
      </c>
      <c r="F553" s="157">
        <v>0</v>
      </c>
      <c r="G553" s="157">
        <v>0</v>
      </c>
      <c r="H553" s="156">
        <v>8000</v>
      </c>
      <c r="I553" s="157">
        <v>8000</v>
      </c>
      <c r="J553" s="157">
        <v>8000</v>
      </c>
    </row>
    <row r="554" spans="1:10" x14ac:dyDescent="0.2">
      <c r="A554" s="213">
        <v>230</v>
      </c>
      <c r="B554" s="483" t="s">
        <v>191</v>
      </c>
      <c r="C554" s="475"/>
      <c r="D554" s="475"/>
      <c r="E554" s="157">
        <v>1000</v>
      </c>
      <c r="F554" s="157">
        <v>1000</v>
      </c>
      <c r="G554" s="157">
        <v>1000</v>
      </c>
      <c r="H554" s="156">
        <v>1500</v>
      </c>
      <c r="I554" s="157">
        <v>1500</v>
      </c>
      <c r="J554" s="157">
        <v>1500</v>
      </c>
    </row>
    <row r="555" spans="1:10" x14ac:dyDescent="0.2">
      <c r="A555" s="213">
        <v>232</v>
      </c>
      <c r="B555" s="483" t="s">
        <v>192</v>
      </c>
      <c r="C555" s="475"/>
      <c r="D555" s="475"/>
      <c r="E555" s="157">
        <v>8403.84</v>
      </c>
      <c r="F555" s="157">
        <v>17800</v>
      </c>
      <c r="G555" s="157">
        <v>17800</v>
      </c>
      <c r="H555" s="156">
        <v>15000</v>
      </c>
      <c r="I555" s="157">
        <v>15000</v>
      </c>
      <c r="J555" s="157">
        <v>15000</v>
      </c>
    </row>
    <row r="556" spans="1:10" x14ac:dyDescent="0.2">
      <c r="A556" s="213">
        <v>234</v>
      </c>
      <c r="B556" s="483" t="s">
        <v>193</v>
      </c>
      <c r="C556" s="475"/>
      <c r="D556" s="475"/>
      <c r="E556" s="157">
        <v>7200</v>
      </c>
      <c r="F556" s="157">
        <v>7200</v>
      </c>
      <c r="G556" s="157">
        <v>7200</v>
      </c>
      <c r="H556" s="156">
        <v>7200</v>
      </c>
      <c r="I556" s="157">
        <v>7200</v>
      </c>
      <c r="J556" s="157">
        <v>7200</v>
      </c>
    </row>
    <row r="557" spans="1:10" x14ac:dyDescent="0.2">
      <c r="A557" s="213">
        <v>236</v>
      </c>
      <c r="B557" s="483" t="s">
        <v>194</v>
      </c>
      <c r="C557" s="475"/>
      <c r="D557" s="475"/>
      <c r="E557" s="157">
        <v>0</v>
      </c>
      <c r="F557" s="157">
        <v>56500</v>
      </c>
      <c r="G557" s="157">
        <v>56500</v>
      </c>
      <c r="H557" s="156">
        <v>56500</v>
      </c>
      <c r="I557" s="157">
        <v>56500</v>
      </c>
      <c r="J557" s="157">
        <v>56500</v>
      </c>
    </row>
    <row r="558" spans="1:10" x14ac:dyDescent="0.2">
      <c r="A558" s="213">
        <v>262</v>
      </c>
      <c r="B558" s="483" t="s">
        <v>203</v>
      </c>
      <c r="C558" s="475"/>
      <c r="D558" s="475"/>
      <c r="E558" s="157">
        <v>53915.199999999997</v>
      </c>
      <c r="F558" s="157">
        <v>0</v>
      </c>
      <c r="G558" s="157">
        <v>0</v>
      </c>
      <c r="H558" s="156">
        <v>0</v>
      </c>
      <c r="I558" s="157">
        <v>0</v>
      </c>
      <c r="J558" s="157">
        <v>0</v>
      </c>
    </row>
    <row r="559" spans="1:10" x14ac:dyDescent="0.2">
      <c r="A559" s="213">
        <v>275</v>
      </c>
      <c r="B559" s="483" t="s">
        <v>210</v>
      </c>
      <c r="C559" s="475"/>
      <c r="D559" s="475"/>
      <c r="E559" s="157">
        <v>21081.43</v>
      </c>
      <c r="F559" s="157">
        <v>25000</v>
      </c>
      <c r="G559" s="157">
        <v>25000</v>
      </c>
      <c r="H559" s="156">
        <v>25000</v>
      </c>
      <c r="I559" s="157">
        <v>25000</v>
      </c>
      <c r="J559" s="157">
        <v>25000</v>
      </c>
    </row>
    <row r="560" spans="1:10" x14ac:dyDescent="0.2">
      <c r="A560" s="497" t="s">
        <v>276</v>
      </c>
      <c r="B560" s="497"/>
      <c r="C560" s="497"/>
      <c r="D560" s="497"/>
      <c r="E560" s="132">
        <f t="shared" ref="E560:J560" si="75">SUM(E551:E559)</f>
        <v>103486.10999999999</v>
      </c>
      <c r="F560" s="193">
        <f t="shared" si="75"/>
        <v>119500</v>
      </c>
      <c r="G560" s="132">
        <f t="shared" si="75"/>
        <v>119500</v>
      </c>
      <c r="H560" s="132">
        <f>SUM(H551:H559)</f>
        <v>125200</v>
      </c>
      <c r="I560" s="132">
        <f t="shared" si="75"/>
        <v>125200</v>
      </c>
      <c r="J560" s="132">
        <f t="shared" si="75"/>
        <v>125200</v>
      </c>
    </row>
    <row r="561" spans="1:10" x14ac:dyDescent="0.2">
      <c r="A561" s="498" t="s">
        <v>277</v>
      </c>
      <c r="B561" s="498"/>
      <c r="C561" s="498"/>
      <c r="D561" s="498"/>
      <c r="E561" s="134">
        <f t="shared" ref="E561:J561" si="76">SUM(E549,E560)</f>
        <v>420612.39999999997</v>
      </c>
      <c r="F561" s="134">
        <f t="shared" si="76"/>
        <v>462800</v>
      </c>
      <c r="G561" s="134">
        <f t="shared" si="76"/>
        <v>462800</v>
      </c>
      <c r="H561" s="134">
        <f t="shared" si="76"/>
        <v>480300</v>
      </c>
      <c r="I561" s="134">
        <f t="shared" si="76"/>
        <v>478700</v>
      </c>
      <c r="J561" s="134">
        <f t="shared" si="76"/>
        <v>484600</v>
      </c>
    </row>
    <row r="562" spans="1:10" ht="9" customHeight="1" x14ac:dyDescent="0.2">
      <c r="A562" s="483"/>
      <c r="B562" s="483"/>
      <c r="C562" s="483"/>
      <c r="D562" s="483"/>
      <c r="E562" s="483"/>
      <c r="F562" s="483"/>
      <c r="G562" s="483"/>
      <c r="H562" s="483"/>
      <c r="I562" s="483"/>
      <c r="J562" s="137"/>
    </row>
    <row r="563" spans="1:10" ht="12.75" customHeight="1" x14ac:dyDescent="0.2">
      <c r="A563" s="500" t="s">
        <v>14</v>
      </c>
      <c r="B563" s="500"/>
      <c r="C563" s="500"/>
      <c r="D563" s="500"/>
      <c r="E563" s="500"/>
      <c r="F563" s="500"/>
      <c r="G563" s="500"/>
      <c r="H563" s="500"/>
      <c r="I563" s="500"/>
      <c r="J563" s="500"/>
    </row>
    <row r="564" spans="1:10" ht="18" customHeight="1" x14ac:dyDescent="0.2">
      <c r="A564" s="484" t="s">
        <v>224</v>
      </c>
      <c r="B564" s="484"/>
      <c r="C564" s="484"/>
      <c r="D564" s="484"/>
      <c r="E564" s="482" t="str">
        <f t="shared" ref="E564:J564" si="77">E24</f>
        <v>Actuals           2013-2014</v>
      </c>
      <c r="F564" s="482" t="str">
        <f t="shared" si="77"/>
        <v>Approved Estimates          2014-2015</v>
      </c>
      <c r="G564" s="482" t="str">
        <f t="shared" si="77"/>
        <v>Revised Estimates                 2014-2015</v>
      </c>
      <c r="H564" s="482" t="str">
        <f t="shared" si="77"/>
        <v>Budget Estimates      2015-2016</v>
      </c>
      <c r="I564" s="482" t="str">
        <f t="shared" si="77"/>
        <v>Forward Estimates     2016-2017</v>
      </c>
      <c r="J564" s="482" t="str">
        <f t="shared" si="77"/>
        <v>Forward Estimates     2017-2018</v>
      </c>
    </row>
    <row r="565" spans="1:10" x14ac:dyDescent="0.2">
      <c r="A565" s="119" t="s">
        <v>225</v>
      </c>
      <c r="B565" s="119" t="s">
        <v>226</v>
      </c>
      <c r="C565" s="484" t="s">
        <v>227</v>
      </c>
      <c r="D565" s="484"/>
      <c r="E565" s="475"/>
      <c r="F565" s="475"/>
      <c r="G565" s="475"/>
      <c r="H565" s="475"/>
      <c r="I565" s="475"/>
      <c r="J565" s="475"/>
    </row>
    <row r="566" spans="1:10" ht="12" customHeight="1" x14ac:dyDescent="0.2">
      <c r="A566" s="135"/>
      <c r="B566" s="135"/>
      <c r="C566" s="497"/>
      <c r="D566" s="497"/>
      <c r="E566" s="133"/>
      <c r="F566" s="155"/>
      <c r="G566" s="133"/>
      <c r="H566" s="123"/>
      <c r="I566" s="133"/>
      <c r="J566" s="122"/>
    </row>
    <row r="567" spans="1:10" ht="12" customHeight="1" x14ac:dyDescent="0.2">
      <c r="A567" s="487" t="s">
        <v>14</v>
      </c>
      <c r="B567" s="487"/>
      <c r="C567" s="487"/>
      <c r="D567" s="487"/>
      <c r="E567" s="124">
        <v>0</v>
      </c>
      <c r="F567" s="124">
        <v>0</v>
      </c>
      <c r="G567" s="124">
        <v>0</v>
      </c>
      <c r="H567" s="124">
        <v>0</v>
      </c>
      <c r="I567" s="124">
        <v>0</v>
      </c>
      <c r="J567" s="124">
        <v>0</v>
      </c>
    </row>
    <row r="568" spans="1:10" ht="12" customHeight="1" x14ac:dyDescent="0.2">
      <c r="A568" s="537"/>
      <c r="B568" s="537"/>
      <c r="C568" s="537"/>
      <c r="D568" s="537"/>
      <c r="E568" s="537"/>
      <c r="F568" s="537"/>
      <c r="G568" s="537"/>
      <c r="H568" s="537"/>
      <c r="I568" s="537"/>
      <c r="J568" s="537"/>
    </row>
    <row r="569" spans="1:10" ht="12" customHeight="1" x14ac:dyDescent="0.2">
      <c r="A569" s="499" t="s">
        <v>266</v>
      </c>
      <c r="B569" s="499"/>
      <c r="C569" s="499"/>
      <c r="D569" s="499"/>
      <c r="E569" s="499"/>
      <c r="F569" s="508"/>
      <c r="G569" s="508"/>
      <c r="H569" s="508"/>
      <c r="I569" s="508"/>
      <c r="J569" s="508"/>
    </row>
    <row r="570" spans="1:10" ht="12" customHeight="1" x14ac:dyDescent="0.2">
      <c r="A570" s="484" t="s">
        <v>278</v>
      </c>
      <c r="B570" s="484"/>
      <c r="C570" s="484"/>
      <c r="D570" s="120" t="s">
        <v>279</v>
      </c>
      <c r="E570" s="194" t="s">
        <v>280</v>
      </c>
      <c r="F570" s="195"/>
      <c r="G570" s="152"/>
      <c r="H570" s="152"/>
      <c r="I570" s="152"/>
      <c r="J570" s="153"/>
    </row>
    <row r="571" spans="1:10" ht="11.25" customHeight="1" x14ac:dyDescent="0.2">
      <c r="A571" s="485" t="s">
        <v>2449</v>
      </c>
      <c r="B571" s="485"/>
      <c r="C571" s="485"/>
      <c r="D571" s="121" t="s">
        <v>2331</v>
      </c>
      <c r="E571" s="196">
        <v>1</v>
      </c>
      <c r="F571" s="197"/>
      <c r="G571" s="140"/>
      <c r="H571" s="140"/>
      <c r="I571" s="140"/>
      <c r="J571" s="143"/>
    </row>
    <row r="572" spans="1:10" ht="11.25" customHeight="1" x14ac:dyDescent="0.2">
      <c r="A572" s="485" t="s">
        <v>2315</v>
      </c>
      <c r="B572" s="485"/>
      <c r="C572" s="485"/>
      <c r="D572" s="121" t="s">
        <v>1155</v>
      </c>
      <c r="E572" s="196">
        <v>1</v>
      </c>
      <c r="F572" s="197"/>
      <c r="G572" s="140"/>
      <c r="H572" s="140"/>
      <c r="I572" s="140"/>
      <c r="J572" s="143"/>
    </row>
    <row r="573" spans="1:10" ht="11.25" customHeight="1" x14ac:dyDescent="0.2">
      <c r="A573" s="485" t="s">
        <v>2316</v>
      </c>
      <c r="B573" s="485"/>
      <c r="C573" s="485"/>
      <c r="D573" s="121" t="s">
        <v>2317</v>
      </c>
      <c r="E573" s="196">
        <v>1</v>
      </c>
      <c r="F573" s="197"/>
      <c r="G573" s="140"/>
      <c r="H573" s="140"/>
      <c r="I573" s="140"/>
      <c r="J573" s="143"/>
    </row>
    <row r="574" spans="1:10" ht="11.25" customHeight="1" x14ac:dyDescent="0.2">
      <c r="A574" s="485" t="s">
        <v>2318</v>
      </c>
      <c r="B574" s="485"/>
      <c r="C574" s="485"/>
      <c r="D574" s="121" t="s">
        <v>2319</v>
      </c>
      <c r="E574" s="196">
        <v>5</v>
      </c>
      <c r="F574" s="197"/>
      <c r="G574" s="140"/>
      <c r="H574" s="140"/>
      <c r="I574" s="140"/>
      <c r="J574" s="143"/>
    </row>
    <row r="575" spans="1:10" ht="11.25" customHeight="1" x14ac:dyDescent="0.2">
      <c r="A575" s="485" t="s">
        <v>2450</v>
      </c>
      <c r="B575" s="485"/>
      <c r="C575" s="485"/>
      <c r="D575" s="121" t="s">
        <v>2451</v>
      </c>
      <c r="E575" s="196">
        <v>1</v>
      </c>
      <c r="F575" s="197"/>
      <c r="G575" s="140"/>
      <c r="H575" s="140"/>
      <c r="I575" s="140"/>
      <c r="J575" s="143"/>
    </row>
    <row r="576" spans="1:10" ht="11.25" customHeight="1" x14ac:dyDescent="0.2">
      <c r="A576" s="485" t="s">
        <v>2328</v>
      </c>
      <c r="B576" s="485"/>
      <c r="C576" s="485"/>
      <c r="D576" s="121" t="s">
        <v>2329</v>
      </c>
      <c r="E576" s="196">
        <v>1</v>
      </c>
      <c r="F576" s="197"/>
      <c r="G576" s="140"/>
      <c r="H576" s="140"/>
      <c r="I576" s="140"/>
      <c r="J576" s="143"/>
    </row>
    <row r="577" spans="1:10" ht="12.75" customHeight="1" x14ac:dyDescent="0.2">
      <c r="A577" s="498" t="s">
        <v>281</v>
      </c>
      <c r="B577" s="498"/>
      <c r="C577" s="498"/>
      <c r="D577" s="498"/>
      <c r="E577" s="198">
        <f>SUM(E571:E576)</f>
        <v>10</v>
      </c>
      <c r="F577" s="199"/>
      <c r="G577" s="146"/>
      <c r="H577" s="146"/>
      <c r="I577" s="146"/>
      <c r="J577" s="147"/>
    </row>
    <row r="578" spans="1:10" x14ac:dyDescent="0.2">
      <c r="A578" s="483"/>
      <c r="B578" s="483"/>
      <c r="C578" s="483"/>
      <c r="D578" s="483"/>
      <c r="E578" s="483"/>
      <c r="F578" s="501"/>
      <c r="G578" s="501"/>
      <c r="H578" s="501"/>
      <c r="I578" s="501"/>
      <c r="J578" s="501"/>
    </row>
    <row r="579" spans="1:10" x14ac:dyDescent="0.2">
      <c r="A579" s="502" t="s">
        <v>282</v>
      </c>
      <c r="B579" s="502"/>
      <c r="C579" s="502"/>
      <c r="D579" s="502"/>
      <c r="E579" s="502"/>
      <c r="F579" s="502"/>
      <c r="G579" s="502"/>
      <c r="H579" s="502"/>
      <c r="I579" s="502"/>
      <c r="J579" s="502"/>
    </row>
    <row r="580" spans="1:10" x14ac:dyDescent="0.2">
      <c r="A580" s="503" t="s">
        <v>283</v>
      </c>
      <c r="B580" s="503"/>
      <c r="C580" s="503"/>
      <c r="D580" s="503"/>
      <c r="E580" s="503"/>
      <c r="F580" s="503"/>
      <c r="G580" s="503"/>
      <c r="H580" s="503"/>
      <c r="I580" s="503"/>
      <c r="J580" s="503"/>
    </row>
    <row r="581" spans="1:10" x14ac:dyDescent="0.2">
      <c r="A581" s="483"/>
      <c r="B581" s="483"/>
      <c r="C581" s="483"/>
      <c r="D581" s="483"/>
      <c r="E581" s="483"/>
      <c r="F581" s="483"/>
      <c r="G581" s="483"/>
      <c r="H581" s="483"/>
      <c r="I581" s="483"/>
      <c r="J581" s="483"/>
    </row>
    <row r="582" spans="1:10" x14ac:dyDescent="0.2">
      <c r="A582" s="483"/>
      <c r="B582" s="483"/>
      <c r="C582" s="483"/>
      <c r="D582" s="483"/>
      <c r="E582" s="483"/>
      <c r="F582" s="483"/>
      <c r="G582" s="483"/>
      <c r="H582" s="483"/>
      <c r="I582" s="483"/>
      <c r="J582" s="483"/>
    </row>
    <row r="583" spans="1:10" x14ac:dyDescent="0.2">
      <c r="A583" s="483"/>
      <c r="B583" s="483"/>
      <c r="C583" s="483"/>
      <c r="D583" s="483"/>
      <c r="E583" s="483"/>
      <c r="F583" s="483"/>
      <c r="G583" s="483"/>
      <c r="H583" s="483"/>
      <c r="I583" s="483"/>
      <c r="J583" s="483"/>
    </row>
    <row r="584" spans="1:10" x14ac:dyDescent="0.2">
      <c r="A584" s="506" t="s">
        <v>359</v>
      </c>
      <c r="B584" s="506"/>
      <c r="C584" s="506"/>
      <c r="D584" s="506"/>
      <c r="E584" s="506"/>
      <c r="F584" s="506"/>
      <c r="G584" s="506"/>
      <c r="H584" s="506"/>
      <c r="I584" s="506"/>
      <c r="J584" s="506"/>
    </row>
    <row r="585" spans="1:10" x14ac:dyDescent="0.2">
      <c r="A585" s="483"/>
      <c r="B585" s="483"/>
      <c r="C585" s="483"/>
      <c r="D585" s="483"/>
      <c r="E585" s="483"/>
      <c r="F585" s="483"/>
      <c r="G585" s="483"/>
      <c r="H585" s="483"/>
      <c r="I585" s="483"/>
      <c r="J585" s="483"/>
    </row>
    <row r="586" spans="1:10" x14ac:dyDescent="0.2">
      <c r="A586" s="483"/>
      <c r="B586" s="483"/>
      <c r="C586" s="483"/>
      <c r="D586" s="483"/>
      <c r="E586" s="483"/>
      <c r="F586" s="483"/>
      <c r="G586" s="483"/>
      <c r="H586" s="483"/>
      <c r="I586" s="483"/>
      <c r="J586" s="483"/>
    </row>
    <row r="587" spans="1:10" x14ac:dyDescent="0.2">
      <c r="A587" s="483"/>
      <c r="B587" s="483"/>
      <c r="C587" s="483"/>
      <c r="D587" s="483"/>
      <c r="E587" s="483"/>
      <c r="F587" s="483"/>
      <c r="G587" s="483"/>
      <c r="H587" s="483"/>
      <c r="I587" s="483"/>
      <c r="J587" s="483"/>
    </row>
    <row r="588" spans="1:10" x14ac:dyDescent="0.2">
      <c r="A588" s="483"/>
      <c r="B588" s="483"/>
      <c r="C588" s="483"/>
      <c r="D588" s="483"/>
      <c r="E588" s="483"/>
      <c r="F588" s="483"/>
      <c r="G588" s="483"/>
      <c r="H588" s="483"/>
      <c r="I588" s="483"/>
      <c r="J588" s="483"/>
    </row>
    <row r="589" spans="1:10" ht="22.5" x14ac:dyDescent="0.2">
      <c r="A589" s="502" t="s">
        <v>289</v>
      </c>
      <c r="B589" s="502"/>
      <c r="C589" s="502"/>
      <c r="D589" s="502"/>
      <c r="E589" s="502"/>
      <c r="F589" s="148" t="str">
        <f>F149</f>
        <v xml:space="preserve"> Actual 2013/14</v>
      </c>
      <c r="G589" s="148" t="str">
        <f>G149</f>
        <v xml:space="preserve"> Estimate 2014/15</v>
      </c>
      <c r="H589" s="148" t="str">
        <f>H149</f>
        <v xml:space="preserve"> Target 2015/16</v>
      </c>
      <c r="I589" s="148" t="str">
        <f>I149</f>
        <v xml:space="preserve"> Target 2016/17</v>
      </c>
      <c r="J589" s="148" t="str">
        <f>J149</f>
        <v xml:space="preserve"> Target 2017/18</v>
      </c>
    </row>
    <row r="590" spans="1:10" x14ac:dyDescent="0.2">
      <c r="A590" s="502" t="s">
        <v>295</v>
      </c>
      <c r="B590" s="502"/>
      <c r="C590" s="502"/>
      <c r="D590" s="502"/>
      <c r="E590" s="502"/>
      <c r="F590" s="502"/>
      <c r="G590" s="502"/>
      <c r="H590" s="502"/>
      <c r="I590" s="502"/>
      <c r="J590" s="502"/>
    </row>
    <row r="591" spans="1:10" x14ac:dyDescent="0.2">
      <c r="A591" s="507" t="s">
        <v>497</v>
      </c>
      <c r="B591" s="507"/>
      <c r="C591" s="507"/>
      <c r="D591" s="507"/>
      <c r="E591" s="507"/>
      <c r="F591" s="200"/>
      <c r="G591" s="137"/>
      <c r="H591" s="137"/>
      <c r="I591" s="137"/>
      <c r="J591" s="137"/>
    </row>
    <row r="592" spans="1:10" x14ac:dyDescent="0.2">
      <c r="A592" s="507" t="s">
        <v>497</v>
      </c>
      <c r="B592" s="507"/>
      <c r="C592" s="507"/>
      <c r="D592" s="507"/>
      <c r="E592" s="507"/>
      <c r="F592" s="200"/>
      <c r="G592" s="137"/>
      <c r="H592" s="137"/>
      <c r="I592" s="137"/>
      <c r="J592" s="137"/>
    </row>
    <row r="593" spans="1:10" ht="27" customHeight="1" x14ac:dyDescent="0.2">
      <c r="A593" s="502" t="s">
        <v>300</v>
      </c>
      <c r="B593" s="502"/>
      <c r="C593" s="502"/>
      <c r="D593" s="502"/>
      <c r="E593" s="502"/>
      <c r="F593" s="502"/>
      <c r="G593" s="502"/>
      <c r="H593" s="502"/>
      <c r="I593" s="502"/>
      <c r="J593" s="502"/>
    </row>
    <row r="594" spans="1:10" x14ac:dyDescent="0.2">
      <c r="A594" s="507" t="s">
        <v>497</v>
      </c>
      <c r="B594" s="507"/>
      <c r="C594" s="507"/>
      <c r="D594" s="507"/>
      <c r="E594" s="507"/>
      <c r="F594" s="200"/>
      <c r="G594" s="137"/>
      <c r="H594" s="137"/>
      <c r="I594" s="137"/>
      <c r="J594" s="137"/>
    </row>
    <row r="595" spans="1:10" x14ac:dyDescent="0.2">
      <c r="A595" s="507" t="s">
        <v>497</v>
      </c>
      <c r="B595" s="507"/>
      <c r="C595" s="507"/>
      <c r="D595" s="507"/>
      <c r="E595" s="507"/>
      <c r="F595" s="200"/>
      <c r="G595" s="137"/>
      <c r="H595" s="137"/>
      <c r="I595" s="137"/>
      <c r="J595" s="137"/>
    </row>
    <row r="596" spans="1:10" x14ac:dyDescent="0.2">
      <c r="A596" s="483"/>
      <c r="B596" s="483"/>
      <c r="C596" s="483"/>
      <c r="D596" s="483"/>
      <c r="E596" s="483"/>
      <c r="F596" s="483"/>
      <c r="G596" s="483"/>
      <c r="H596" s="483"/>
      <c r="I596" s="483"/>
      <c r="J596" s="483"/>
    </row>
    <row r="597" spans="1:10" x14ac:dyDescent="0.2">
      <c r="A597" s="492" t="s">
        <v>987</v>
      </c>
      <c r="B597" s="492"/>
      <c r="C597" s="492"/>
      <c r="D597" s="492"/>
      <c r="E597" s="492"/>
      <c r="F597" s="492"/>
      <c r="G597" s="492"/>
      <c r="H597" s="492"/>
      <c r="I597" s="492"/>
      <c r="J597" s="492"/>
    </row>
    <row r="598" spans="1:10" x14ac:dyDescent="0.2">
      <c r="A598" s="493" t="s">
        <v>269</v>
      </c>
      <c r="B598" s="493"/>
      <c r="C598" s="493"/>
      <c r="D598" s="475"/>
      <c r="E598" s="475"/>
      <c r="F598" s="475"/>
      <c r="G598" s="475"/>
      <c r="H598" s="475"/>
      <c r="I598" s="475"/>
      <c r="J598" s="475"/>
    </row>
    <row r="599" spans="1:10" x14ac:dyDescent="0.2">
      <c r="A599" s="483"/>
      <c r="B599" s="483"/>
      <c r="C599" s="483"/>
      <c r="D599" s="483"/>
      <c r="E599" s="483"/>
      <c r="F599" s="483"/>
      <c r="G599" s="483"/>
      <c r="H599" s="483"/>
      <c r="I599" s="483"/>
      <c r="J599" s="483"/>
    </row>
    <row r="600" spans="1:10" x14ac:dyDescent="0.2">
      <c r="A600" s="482" t="s">
        <v>271</v>
      </c>
      <c r="B600" s="482"/>
      <c r="C600" s="482"/>
      <c r="D600" s="482"/>
      <c r="E600" s="482"/>
      <c r="F600" s="482"/>
      <c r="G600" s="482"/>
      <c r="H600" s="482"/>
      <c r="I600" s="482"/>
      <c r="J600" s="482"/>
    </row>
    <row r="601" spans="1:10" ht="33.75" x14ac:dyDescent="0.2">
      <c r="A601" s="131" t="s">
        <v>225</v>
      </c>
      <c r="B601" s="493" t="s">
        <v>224</v>
      </c>
      <c r="C601" s="493"/>
      <c r="D601" s="493"/>
      <c r="E601" s="120" t="str">
        <f t="shared" ref="E601:J601" si="78">E24</f>
        <v>Actuals           2013-2014</v>
      </c>
      <c r="F601" s="120" t="str">
        <f t="shared" si="78"/>
        <v>Approved Estimates          2014-2015</v>
      </c>
      <c r="G601" s="120" t="str">
        <f t="shared" si="78"/>
        <v>Revised Estimates                 2014-2015</v>
      </c>
      <c r="H601" s="120" t="str">
        <f t="shared" si="78"/>
        <v>Budget Estimates      2015-2016</v>
      </c>
      <c r="I601" s="120" t="str">
        <f t="shared" si="78"/>
        <v>Forward Estimates     2016-2017</v>
      </c>
      <c r="J601" s="120" t="str">
        <f t="shared" si="78"/>
        <v>Forward Estimates     2017-2018</v>
      </c>
    </row>
    <row r="602" spans="1:10" ht="15" customHeight="1" x14ac:dyDescent="0.2">
      <c r="A602" s="131"/>
      <c r="B602" s="483"/>
      <c r="C602" s="475"/>
      <c r="D602" s="475"/>
      <c r="E602" s="157"/>
      <c r="F602" s="155"/>
      <c r="G602" s="157"/>
      <c r="H602" s="156"/>
      <c r="I602" s="157"/>
      <c r="J602" s="157"/>
    </row>
    <row r="603" spans="1:10" ht="15" customHeight="1" x14ac:dyDescent="0.2">
      <c r="A603" s="487" t="s">
        <v>812</v>
      </c>
      <c r="B603" s="487"/>
      <c r="C603" s="487"/>
      <c r="D603" s="487"/>
      <c r="E603" s="124">
        <f t="shared" ref="E603:J603" si="79">SUM(E602:E602)</f>
        <v>0</v>
      </c>
      <c r="F603" s="124">
        <f t="shared" si="79"/>
        <v>0</v>
      </c>
      <c r="G603" s="124">
        <f t="shared" si="79"/>
        <v>0</v>
      </c>
      <c r="H603" s="124">
        <f t="shared" si="79"/>
        <v>0</v>
      </c>
      <c r="I603" s="124">
        <f t="shared" si="79"/>
        <v>0</v>
      </c>
      <c r="J603" s="124">
        <f t="shared" si="79"/>
        <v>0</v>
      </c>
    </row>
    <row r="604" spans="1:10" ht="15" customHeight="1" x14ac:dyDescent="0.2">
      <c r="A604" s="483"/>
      <c r="B604" s="483"/>
      <c r="C604" s="483"/>
      <c r="D604" s="483"/>
      <c r="E604" s="483"/>
      <c r="F604" s="483"/>
      <c r="G604" s="483"/>
      <c r="H604" s="483"/>
      <c r="I604" s="483"/>
      <c r="J604" s="483"/>
    </row>
    <row r="605" spans="1:10" ht="15" customHeight="1" x14ac:dyDescent="0.2">
      <c r="A605" s="482" t="s">
        <v>262</v>
      </c>
      <c r="B605" s="482"/>
      <c r="C605" s="482"/>
      <c r="D605" s="482"/>
      <c r="E605" s="482"/>
      <c r="F605" s="482"/>
      <c r="G605" s="482"/>
      <c r="H605" s="482"/>
      <c r="I605" s="482"/>
      <c r="J605" s="482"/>
    </row>
    <row r="606" spans="1:10" ht="33.75" x14ac:dyDescent="0.2">
      <c r="A606" s="131" t="s">
        <v>225</v>
      </c>
      <c r="B606" s="493" t="s">
        <v>224</v>
      </c>
      <c r="C606" s="493"/>
      <c r="D606" s="493"/>
      <c r="E606" s="120" t="str">
        <f t="shared" ref="E606:J606" si="80">E24</f>
        <v>Actuals           2013-2014</v>
      </c>
      <c r="F606" s="120" t="str">
        <f t="shared" si="80"/>
        <v>Approved Estimates          2014-2015</v>
      </c>
      <c r="G606" s="120" t="str">
        <f t="shared" si="80"/>
        <v>Revised Estimates                 2014-2015</v>
      </c>
      <c r="H606" s="120" t="str">
        <f t="shared" si="80"/>
        <v>Budget Estimates      2015-2016</v>
      </c>
      <c r="I606" s="120" t="str">
        <f t="shared" si="80"/>
        <v>Forward Estimates     2016-2017</v>
      </c>
      <c r="J606" s="120" t="str">
        <f t="shared" si="80"/>
        <v>Forward Estimates     2017-2018</v>
      </c>
    </row>
    <row r="607" spans="1:10" x14ac:dyDescent="0.2">
      <c r="A607" s="493" t="s">
        <v>6</v>
      </c>
      <c r="B607" s="493"/>
      <c r="C607" s="493"/>
      <c r="D607" s="493"/>
      <c r="E607" s="493"/>
      <c r="F607" s="493"/>
      <c r="G607" s="493"/>
      <c r="H607" s="493"/>
      <c r="I607" s="493"/>
      <c r="J607" s="137"/>
    </row>
    <row r="608" spans="1:10" x14ac:dyDescent="0.2">
      <c r="A608" s="213">
        <v>210</v>
      </c>
      <c r="B608" s="483" t="s">
        <v>6</v>
      </c>
      <c r="C608" s="475"/>
      <c r="D608" s="475"/>
      <c r="E608" s="157">
        <v>96360</v>
      </c>
      <c r="F608" s="157">
        <v>331400</v>
      </c>
      <c r="G608" s="157">
        <v>331400</v>
      </c>
      <c r="H608" s="156">
        <v>299400</v>
      </c>
      <c r="I608" s="157">
        <v>334500</v>
      </c>
      <c r="J608" s="157">
        <v>334500</v>
      </c>
    </row>
    <row r="609" spans="1:10" x14ac:dyDescent="0.2">
      <c r="A609" s="213">
        <v>212</v>
      </c>
      <c r="B609" s="483" t="s">
        <v>8</v>
      </c>
      <c r="C609" s="475"/>
      <c r="D609" s="475"/>
      <c r="E609" s="157">
        <v>0</v>
      </c>
      <c r="F609" s="157">
        <v>0</v>
      </c>
      <c r="G609" s="157">
        <v>0</v>
      </c>
      <c r="H609" s="156">
        <v>0</v>
      </c>
      <c r="I609" s="157">
        <v>0</v>
      </c>
      <c r="J609" s="157">
        <v>0</v>
      </c>
    </row>
    <row r="610" spans="1:10" x14ac:dyDescent="0.2">
      <c r="A610" s="213">
        <v>216</v>
      </c>
      <c r="B610" s="483" t="s">
        <v>9</v>
      </c>
      <c r="C610" s="475"/>
      <c r="D610" s="475"/>
      <c r="E610" s="157">
        <v>16920</v>
      </c>
      <c r="F610" s="157">
        <v>33200</v>
      </c>
      <c r="G610" s="157">
        <v>33200</v>
      </c>
      <c r="H610" s="156">
        <v>33200</v>
      </c>
      <c r="I610" s="157">
        <v>33200</v>
      </c>
      <c r="J610" s="157">
        <v>33200</v>
      </c>
    </row>
    <row r="611" spans="1:10" x14ac:dyDescent="0.2">
      <c r="A611" s="213">
        <v>218</v>
      </c>
      <c r="B611" s="483" t="s">
        <v>272</v>
      </c>
      <c r="C611" s="475"/>
      <c r="D611" s="475"/>
      <c r="E611" s="157">
        <v>0</v>
      </c>
      <c r="F611" s="157">
        <v>0</v>
      </c>
      <c r="G611" s="157">
        <v>0</v>
      </c>
      <c r="H611" s="156">
        <v>0</v>
      </c>
      <c r="I611" s="157">
        <v>0</v>
      </c>
      <c r="J611" s="157">
        <v>0</v>
      </c>
    </row>
    <row r="612" spans="1:10" ht="15" customHeight="1" x14ac:dyDescent="0.2">
      <c r="A612" s="497" t="s">
        <v>273</v>
      </c>
      <c r="B612" s="497"/>
      <c r="C612" s="497"/>
      <c r="D612" s="497"/>
      <c r="E612" s="132">
        <f>SUM(E608:E611)</f>
        <v>113280</v>
      </c>
      <c r="F612" s="132">
        <f t="shared" ref="F612:J612" si="81">SUM(F608:F611)</f>
        <v>364600</v>
      </c>
      <c r="G612" s="132">
        <f t="shared" si="81"/>
        <v>364600</v>
      </c>
      <c r="H612" s="132">
        <f t="shared" si="81"/>
        <v>332600</v>
      </c>
      <c r="I612" s="132">
        <f t="shared" si="81"/>
        <v>367700</v>
      </c>
      <c r="J612" s="132">
        <f t="shared" si="81"/>
        <v>367700</v>
      </c>
    </row>
    <row r="613" spans="1:10" ht="15" customHeight="1" x14ac:dyDescent="0.2">
      <c r="A613" s="497" t="s">
        <v>274</v>
      </c>
      <c r="B613" s="497"/>
      <c r="C613" s="497"/>
      <c r="D613" s="497"/>
      <c r="E613" s="497"/>
      <c r="F613" s="497"/>
      <c r="G613" s="497"/>
      <c r="H613" s="497"/>
      <c r="I613" s="497"/>
      <c r="J613" s="137"/>
    </row>
    <row r="614" spans="1:10" x14ac:dyDescent="0.2">
      <c r="A614" s="213">
        <v>220</v>
      </c>
      <c r="B614" s="483" t="s">
        <v>934</v>
      </c>
      <c r="C614" s="475"/>
      <c r="D614" s="475"/>
      <c r="E614" s="157">
        <v>0</v>
      </c>
      <c r="F614" s="157">
        <v>500</v>
      </c>
      <c r="G614" s="157">
        <v>0</v>
      </c>
      <c r="H614" s="156">
        <v>0</v>
      </c>
      <c r="I614" s="157">
        <v>0</v>
      </c>
      <c r="J614" s="157">
        <v>0</v>
      </c>
    </row>
    <row r="615" spans="1:10" x14ac:dyDescent="0.2">
      <c r="A615" s="213">
        <v>222</v>
      </c>
      <c r="B615" s="483" t="s">
        <v>186</v>
      </c>
      <c r="C615" s="475"/>
      <c r="D615" s="475"/>
      <c r="E615" s="157">
        <v>20000</v>
      </c>
      <c r="F615" s="157">
        <v>10000</v>
      </c>
      <c r="G615" s="157">
        <v>21250</v>
      </c>
      <c r="H615" s="156">
        <v>22000</v>
      </c>
      <c r="I615" s="157">
        <v>22000</v>
      </c>
      <c r="J615" s="157">
        <v>22000</v>
      </c>
    </row>
    <row r="616" spans="1:10" x14ac:dyDescent="0.2">
      <c r="A616" s="213">
        <v>224</v>
      </c>
      <c r="B616" s="483" t="s">
        <v>187</v>
      </c>
      <c r="C616" s="475"/>
      <c r="D616" s="475"/>
      <c r="E616" s="157">
        <v>861.91000000000008</v>
      </c>
      <c r="F616" s="157">
        <v>24000</v>
      </c>
      <c r="G616" s="157">
        <v>12750</v>
      </c>
      <c r="H616" s="156">
        <v>17400</v>
      </c>
      <c r="I616" s="157">
        <v>17400</v>
      </c>
      <c r="J616" s="157">
        <v>17400</v>
      </c>
    </row>
    <row r="617" spans="1:10" x14ac:dyDescent="0.2">
      <c r="A617" s="213">
        <v>226</v>
      </c>
      <c r="B617" s="483" t="s">
        <v>188</v>
      </c>
      <c r="C617" s="475"/>
      <c r="D617" s="475"/>
      <c r="E617" s="157">
        <v>1885.0500000000002</v>
      </c>
      <c r="F617" s="157">
        <v>4000</v>
      </c>
      <c r="G617" s="157">
        <v>4000</v>
      </c>
      <c r="H617" s="156">
        <v>4200</v>
      </c>
      <c r="I617" s="157">
        <v>4200</v>
      </c>
      <c r="J617" s="157">
        <v>4200</v>
      </c>
    </row>
    <row r="618" spans="1:10" x14ac:dyDescent="0.2">
      <c r="A618" s="213">
        <v>228</v>
      </c>
      <c r="B618" s="483" t="s">
        <v>189</v>
      </c>
      <c r="C618" s="475"/>
      <c r="D618" s="475"/>
      <c r="E618" s="157">
        <v>9375.0499999999993</v>
      </c>
      <c r="F618" s="157">
        <v>1000</v>
      </c>
      <c r="G618" s="157">
        <v>1500</v>
      </c>
      <c r="H618" s="156">
        <v>7000</v>
      </c>
      <c r="I618" s="157">
        <v>7000</v>
      </c>
      <c r="J618" s="157">
        <v>7000</v>
      </c>
    </row>
    <row r="619" spans="1:10" x14ac:dyDescent="0.2">
      <c r="A619" s="213">
        <v>229</v>
      </c>
      <c r="B619" s="483" t="s">
        <v>495</v>
      </c>
      <c r="C619" s="475"/>
      <c r="D619" s="475"/>
      <c r="E619" s="157">
        <v>140330.29999999999</v>
      </c>
      <c r="F619" s="157">
        <v>23400</v>
      </c>
      <c r="G619" s="157">
        <v>23400</v>
      </c>
      <c r="H619" s="156">
        <v>20400</v>
      </c>
      <c r="I619" s="157">
        <v>20400</v>
      </c>
      <c r="J619" s="157">
        <v>20400</v>
      </c>
    </row>
    <row r="620" spans="1:10" x14ac:dyDescent="0.2">
      <c r="A620" s="213">
        <v>232</v>
      </c>
      <c r="B620" s="483" t="s">
        <v>192</v>
      </c>
      <c r="C620" s="475"/>
      <c r="D620" s="475"/>
      <c r="E620" s="157">
        <v>0</v>
      </c>
      <c r="F620" s="157">
        <v>2000</v>
      </c>
      <c r="G620" s="157">
        <v>2000</v>
      </c>
      <c r="H620" s="156">
        <v>2400</v>
      </c>
      <c r="I620" s="157">
        <v>2400</v>
      </c>
      <c r="J620" s="157">
        <v>2400</v>
      </c>
    </row>
    <row r="621" spans="1:10" x14ac:dyDescent="0.2">
      <c r="A621" s="213">
        <v>234</v>
      </c>
      <c r="B621" s="483" t="s">
        <v>193</v>
      </c>
      <c r="C621" s="475"/>
      <c r="D621" s="475"/>
      <c r="E621" s="157">
        <v>16800</v>
      </c>
      <c r="F621" s="157">
        <v>0</v>
      </c>
      <c r="G621" s="157">
        <v>0</v>
      </c>
      <c r="H621" s="156" t="s">
        <v>988</v>
      </c>
      <c r="I621" s="157" t="s">
        <v>989</v>
      </c>
      <c r="J621" s="157" t="s">
        <v>989</v>
      </c>
    </row>
    <row r="622" spans="1:10" x14ac:dyDescent="0.2">
      <c r="A622" s="213">
        <v>236</v>
      </c>
      <c r="B622" s="483" t="s">
        <v>194</v>
      </c>
      <c r="C622" s="475"/>
      <c r="D622" s="475"/>
      <c r="E622" s="157">
        <v>0</v>
      </c>
      <c r="F622" s="157">
        <v>5000</v>
      </c>
      <c r="G622" s="157">
        <v>5000</v>
      </c>
      <c r="H622" s="156">
        <v>5000</v>
      </c>
      <c r="I622" s="157">
        <v>5000</v>
      </c>
      <c r="J622" s="157">
        <v>5000</v>
      </c>
    </row>
    <row r="623" spans="1:10" x14ac:dyDescent="0.2">
      <c r="A623" s="213">
        <v>242</v>
      </c>
      <c r="B623" s="483" t="s">
        <v>197</v>
      </c>
      <c r="C623" s="475"/>
      <c r="D623" s="475"/>
      <c r="E623" s="157">
        <v>32292.23</v>
      </c>
      <c r="F623" s="157">
        <v>0</v>
      </c>
      <c r="G623" s="157">
        <v>0</v>
      </c>
      <c r="H623" s="156" t="s">
        <v>988</v>
      </c>
      <c r="I623" s="157" t="s">
        <v>989</v>
      </c>
      <c r="J623" s="157" t="s">
        <v>989</v>
      </c>
    </row>
    <row r="624" spans="1:10" x14ac:dyDescent="0.2">
      <c r="A624" s="213">
        <v>246</v>
      </c>
      <c r="B624" s="483" t="s">
        <v>199</v>
      </c>
      <c r="C624" s="475"/>
      <c r="D624" s="475"/>
      <c r="E624" s="157">
        <v>0</v>
      </c>
      <c r="F624" s="157">
        <v>3000</v>
      </c>
      <c r="G624" s="157">
        <v>3000</v>
      </c>
      <c r="H624" s="156">
        <v>1000</v>
      </c>
      <c r="I624" s="157">
        <v>1000</v>
      </c>
      <c r="J624" s="157">
        <v>1000</v>
      </c>
    </row>
    <row r="625" spans="1:10" x14ac:dyDescent="0.2">
      <c r="A625" s="213">
        <v>260</v>
      </c>
      <c r="B625" s="483" t="s">
        <v>201</v>
      </c>
      <c r="C625" s="475"/>
      <c r="D625" s="475"/>
      <c r="E625" s="157">
        <v>0</v>
      </c>
      <c r="F625" s="157">
        <v>1200</v>
      </c>
      <c r="G625" s="157">
        <v>1200</v>
      </c>
      <c r="H625" s="156">
        <v>0</v>
      </c>
      <c r="I625" s="157">
        <v>0</v>
      </c>
      <c r="J625" s="157">
        <v>0</v>
      </c>
    </row>
    <row r="626" spans="1:10" x14ac:dyDescent="0.2">
      <c r="A626" s="213">
        <v>262</v>
      </c>
      <c r="B626" s="483" t="s">
        <v>203</v>
      </c>
      <c r="C626" s="475"/>
      <c r="D626" s="475"/>
      <c r="E626" s="157">
        <v>119655.49</v>
      </c>
      <c r="F626" s="157">
        <v>0</v>
      </c>
      <c r="G626" s="157">
        <v>0</v>
      </c>
      <c r="H626" s="156">
        <v>0</v>
      </c>
      <c r="I626" s="157">
        <v>0</v>
      </c>
      <c r="J626" s="157">
        <v>0</v>
      </c>
    </row>
    <row r="627" spans="1:10" x14ac:dyDescent="0.2">
      <c r="A627" s="213">
        <v>275</v>
      </c>
      <c r="B627" s="483" t="s">
        <v>210</v>
      </c>
      <c r="C627" s="475"/>
      <c r="D627" s="475"/>
      <c r="E627" s="157">
        <v>0</v>
      </c>
      <c r="F627" s="157">
        <v>2200</v>
      </c>
      <c r="G627" s="157">
        <v>2200</v>
      </c>
      <c r="H627" s="156">
        <v>500</v>
      </c>
      <c r="I627" s="157">
        <v>500</v>
      </c>
      <c r="J627" s="157">
        <v>500</v>
      </c>
    </row>
    <row r="628" spans="1:10" x14ac:dyDescent="0.2">
      <c r="A628" s="497" t="s">
        <v>276</v>
      </c>
      <c r="B628" s="497"/>
      <c r="C628" s="497"/>
      <c r="D628" s="497"/>
      <c r="E628" s="132">
        <f t="shared" ref="E628:J628" si="82">SUM(E614:E627)</f>
        <v>341200.03</v>
      </c>
      <c r="F628" s="193">
        <f t="shared" si="82"/>
        <v>76300</v>
      </c>
      <c r="G628" s="132">
        <f t="shared" si="82"/>
        <v>76300</v>
      </c>
      <c r="H628" s="132">
        <f>SUM(H614:H627)</f>
        <v>79900</v>
      </c>
      <c r="I628" s="132">
        <f t="shared" si="82"/>
        <v>79900</v>
      </c>
      <c r="J628" s="132">
        <f t="shared" si="82"/>
        <v>79900</v>
      </c>
    </row>
    <row r="629" spans="1:10" x14ac:dyDescent="0.2">
      <c r="A629" s="498" t="s">
        <v>277</v>
      </c>
      <c r="B629" s="498"/>
      <c r="C629" s="498"/>
      <c r="D629" s="498"/>
      <c r="E629" s="134">
        <f t="shared" ref="E629:J629" si="83">SUM(E612,E628)</f>
        <v>454480.03</v>
      </c>
      <c r="F629" s="134">
        <f t="shared" si="83"/>
        <v>440900</v>
      </c>
      <c r="G629" s="134">
        <f t="shared" si="83"/>
        <v>440900</v>
      </c>
      <c r="H629" s="134">
        <f t="shared" si="83"/>
        <v>412500</v>
      </c>
      <c r="I629" s="134">
        <f t="shared" si="83"/>
        <v>447600</v>
      </c>
      <c r="J629" s="134">
        <f t="shared" si="83"/>
        <v>447600</v>
      </c>
    </row>
    <row r="630" spans="1:10" ht="12" customHeight="1" x14ac:dyDescent="0.2">
      <c r="A630" s="483"/>
      <c r="B630" s="483"/>
      <c r="C630" s="483"/>
      <c r="D630" s="483"/>
      <c r="E630" s="483"/>
      <c r="F630" s="483"/>
      <c r="G630" s="483"/>
      <c r="H630" s="483"/>
      <c r="I630" s="483"/>
      <c r="J630" s="137"/>
    </row>
    <row r="631" spans="1:10" ht="11.25" customHeight="1" x14ac:dyDescent="0.2">
      <c r="A631" s="500" t="s">
        <v>14</v>
      </c>
      <c r="B631" s="500"/>
      <c r="C631" s="500"/>
      <c r="D631" s="500"/>
      <c r="E631" s="500"/>
      <c r="F631" s="500"/>
      <c r="G631" s="500"/>
      <c r="H631" s="500"/>
      <c r="I631" s="500"/>
      <c r="J631" s="500"/>
    </row>
    <row r="632" spans="1:10" ht="17.45" customHeight="1" x14ac:dyDescent="0.2">
      <c r="A632" s="484" t="s">
        <v>224</v>
      </c>
      <c r="B632" s="484"/>
      <c r="C632" s="484"/>
      <c r="D632" s="484"/>
      <c r="E632" s="482" t="str">
        <f t="shared" ref="E632:J632" si="84">E24</f>
        <v>Actuals           2013-2014</v>
      </c>
      <c r="F632" s="482" t="str">
        <f t="shared" si="84"/>
        <v>Approved Estimates          2014-2015</v>
      </c>
      <c r="G632" s="482" t="str">
        <f t="shared" si="84"/>
        <v>Revised Estimates                 2014-2015</v>
      </c>
      <c r="H632" s="482" t="str">
        <f t="shared" si="84"/>
        <v>Budget Estimates      2015-2016</v>
      </c>
      <c r="I632" s="482" t="str">
        <f t="shared" si="84"/>
        <v>Forward Estimates     2016-2017</v>
      </c>
      <c r="J632" s="482" t="str">
        <f t="shared" si="84"/>
        <v>Forward Estimates     2017-2018</v>
      </c>
    </row>
    <row r="633" spans="1:10" x14ac:dyDescent="0.2">
      <c r="A633" s="119" t="s">
        <v>225</v>
      </c>
      <c r="B633" s="119" t="s">
        <v>226</v>
      </c>
      <c r="C633" s="484" t="s">
        <v>227</v>
      </c>
      <c r="D633" s="484"/>
      <c r="E633" s="475"/>
      <c r="F633" s="475"/>
      <c r="G633" s="475"/>
      <c r="H633" s="475"/>
      <c r="I633" s="475"/>
      <c r="J633" s="475"/>
    </row>
    <row r="634" spans="1:10" ht="11.25" customHeight="1" x14ac:dyDescent="0.2">
      <c r="A634" s="135"/>
      <c r="B634" s="135"/>
      <c r="C634" s="497"/>
      <c r="D634" s="497"/>
      <c r="E634" s="133"/>
      <c r="F634" s="155"/>
      <c r="G634" s="133"/>
      <c r="H634" s="123"/>
      <c r="I634" s="133"/>
      <c r="J634" s="122"/>
    </row>
    <row r="635" spans="1:10" ht="11.25" customHeight="1" x14ac:dyDescent="0.2">
      <c r="A635" s="487" t="s">
        <v>14</v>
      </c>
      <c r="B635" s="487"/>
      <c r="C635" s="487"/>
      <c r="D635" s="487"/>
      <c r="E635" s="124">
        <v>0</v>
      </c>
      <c r="F635" s="124">
        <v>0</v>
      </c>
      <c r="G635" s="124">
        <v>0</v>
      </c>
      <c r="H635" s="124">
        <v>0</v>
      </c>
      <c r="I635" s="124">
        <v>0</v>
      </c>
      <c r="J635" s="124">
        <v>0</v>
      </c>
    </row>
    <row r="636" spans="1:10" x14ac:dyDescent="0.2">
      <c r="A636" s="537"/>
      <c r="B636" s="537"/>
      <c r="C636" s="537"/>
      <c r="D636" s="537"/>
      <c r="E636" s="537"/>
      <c r="F636" s="537"/>
      <c r="G636" s="537"/>
      <c r="H636" s="537"/>
      <c r="I636" s="537"/>
      <c r="J636" s="537"/>
    </row>
    <row r="637" spans="1:10" ht="12" customHeight="1" x14ac:dyDescent="0.2">
      <c r="A637" s="499" t="s">
        <v>266</v>
      </c>
      <c r="B637" s="499"/>
      <c r="C637" s="499"/>
      <c r="D637" s="499"/>
      <c r="E637" s="499"/>
      <c r="F637" s="508"/>
      <c r="G637" s="508"/>
      <c r="H637" s="508"/>
      <c r="I637" s="508"/>
      <c r="J637" s="508"/>
    </row>
    <row r="638" spans="1:10" x14ac:dyDescent="0.2">
      <c r="A638" s="484" t="s">
        <v>278</v>
      </c>
      <c r="B638" s="484"/>
      <c r="C638" s="484"/>
      <c r="D638" s="120" t="s">
        <v>279</v>
      </c>
      <c r="E638" s="194" t="s">
        <v>280</v>
      </c>
      <c r="F638" s="195"/>
      <c r="G638" s="152"/>
      <c r="H638" s="152"/>
      <c r="I638" s="152"/>
      <c r="J638" s="153"/>
    </row>
    <row r="639" spans="1:10" x14ac:dyDescent="0.2">
      <c r="A639" s="485" t="s">
        <v>2452</v>
      </c>
      <c r="B639" s="485"/>
      <c r="C639" s="485"/>
      <c r="D639" s="121" t="s">
        <v>1508</v>
      </c>
      <c r="E639" s="196">
        <v>1</v>
      </c>
      <c r="F639" s="197"/>
      <c r="G639" s="140"/>
      <c r="H639" s="140"/>
      <c r="I639" s="140"/>
      <c r="J639" s="143"/>
    </row>
    <row r="640" spans="1:10" x14ac:dyDescent="0.2">
      <c r="A640" s="485" t="s">
        <v>2342</v>
      </c>
      <c r="B640" s="485"/>
      <c r="C640" s="485"/>
      <c r="D640" s="121" t="s">
        <v>2302</v>
      </c>
      <c r="E640" s="196">
        <v>2</v>
      </c>
      <c r="F640" s="197"/>
      <c r="G640" s="140"/>
      <c r="H640" s="140"/>
      <c r="I640" s="140"/>
      <c r="J640" s="143"/>
    </row>
    <row r="641" spans="1:10" x14ac:dyDescent="0.2">
      <c r="A641" s="485" t="s">
        <v>2453</v>
      </c>
      <c r="B641" s="485"/>
      <c r="C641" s="485"/>
      <c r="D641" s="121" t="s">
        <v>1155</v>
      </c>
      <c r="E641" s="196">
        <v>4</v>
      </c>
      <c r="F641" s="197"/>
      <c r="G641" s="140"/>
      <c r="H641" s="140"/>
      <c r="I641" s="140"/>
      <c r="J641" s="143"/>
    </row>
    <row r="642" spans="1:10" ht="13.5" customHeight="1" x14ac:dyDescent="0.2">
      <c r="A642" s="498" t="s">
        <v>281</v>
      </c>
      <c r="B642" s="498"/>
      <c r="C642" s="498"/>
      <c r="D642" s="498"/>
      <c r="E642" s="198">
        <f>SUM(E639:E641)</f>
        <v>7</v>
      </c>
      <c r="F642" s="199"/>
      <c r="G642" s="146"/>
      <c r="H642" s="146"/>
      <c r="I642" s="146"/>
      <c r="J642" s="147"/>
    </row>
    <row r="643" spans="1:10" ht="12" customHeight="1" x14ac:dyDescent="0.2">
      <c r="A643" s="483"/>
      <c r="B643" s="483"/>
      <c r="C643" s="483"/>
      <c r="D643" s="483"/>
      <c r="E643" s="483"/>
      <c r="F643" s="501"/>
      <c r="G643" s="501"/>
      <c r="H643" s="501"/>
      <c r="I643" s="501"/>
      <c r="J643" s="501"/>
    </row>
    <row r="644" spans="1:10" x14ac:dyDescent="0.2">
      <c r="A644" s="502" t="s">
        <v>282</v>
      </c>
      <c r="B644" s="502"/>
      <c r="C644" s="502"/>
      <c r="D644" s="502"/>
      <c r="E644" s="502"/>
      <c r="F644" s="502"/>
      <c r="G644" s="502"/>
      <c r="H644" s="502"/>
      <c r="I644" s="502"/>
      <c r="J644" s="502"/>
    </row>
    <row r="645" spans="1:10" x14ac:dyDescent="0.2">
      <c r="A645" s="503" t="s">
        <v>283</v>
      </c>
      <c r="B645" s="503"/>
      <c r="C645" s="503"/>
      <c r="D645" s="503"/>
      <c r="E645" s="503"/>
      <c r="F645" s="503"/>
      <c r="G645" s="503"/>
      <c r="H645" s="503"/>
      <c r="I645" s="503"/>
      <c r="J645" s="503"/>
    </row>
    <row r="646" spans="1:10" x14ac:dyDescent="0.2">
      <c r="A646" s="483"/>
      <c r="B646" s="483"/>
      <c r="C646" s="483"/>
      <c r="D646" s="483"/>
      <c r="E646" s="483"/>
      <c r="F646" s="483"/>
      <c r="G646" s="483"/>
      <c r="H646" s="483"/>
      <c r="I646" s="483"/>
      <c r="J646" s="483"/>
    </row>
    <row r="647" spans="1:10" x14ac:dyDescent="0.2">
      <c r="A647" s="483"/>
      <c r="B647" s="483"/>
      <c r="C647" s="483"/>
      <c r="D647" s="483"/>
      <c r="E647" s="483"/>
      <c r="F647" s="483"/>
      <c r="G647" s="483"/>
      <c r="H647" s="483"/>
      <c r="I647" s="483"/>
      <c r="J647" s="483"/>
    </row>
    <row r="648" spans="1:10" x14ac:dyDescent="0.2">
      <c r="A648" s="483"/>
      <c r="B648" s="483"/>
      <c r="C648" s="483"/>
      <c r="D648" s="483"/>
      <c r="E648" s="483"/>
      <c r="F648" s="483"/>
      <c r="G648" s="483"/>
      <c r="H648" s="483"/>
      <c r="I648" s="483"/>
      <c r="J648" s="483"/>
    </row>
    <row r="649" spans="1:10" x14ac:dyDescent="0.2">
      <c r="A649" s="506" t="s">
        <v>359</v>
      </c>
      <c r="B649" s="506"/>
      <c r="C649" s="506"/>
      <c r="D649" s="506"/>
      <c r="E649" s="506"/>
      <c r="F649" s="506"/>
      <c r="G649" s="506"/>
      <c r="H649" s="506"/>
      <c r="I649" s="506"/>
      <c r="J649" s="506"/>
    </row>
    <row r="650" spans="1:10" x14ac:dyDescent="0.2">
      <c r="A650" s="483"/>
      <c r="B650" s="483"/>
      <c r="C650" s="483"/>
      <c r="D650" s="483"/>
      <c r="E650" s="483"/>
      <c r="F650" s="483"/>
      <c r="G650" s="483"/>
      <c r="H650" s="483"/>
      <c r="I650" s="483"/>
      <c r="J650" s="483"/>
    </row>
    <row r="651" spans="1:10" x14ac:dyDescent="0.2">
      <c r="A651" s="483"/>
      <c r="B651" s="483"/>
      <c r="C651" s="483"/>
      <c r="D651" s="483"/>
      <c r="E651" s="483"/>
      <c r="F651" s="483"/>
      <c r="G651" s="483"/>
      <c r="H651" s="483"/>
      <c r="I651" s="483"/>
      <c r="J651" s="483"/>
    </row>
    <row r="652" spans="1:10" ht="24" customHeight="1" x14ac:dyDescent="0.2">
      <c r="A652" s="483"/>
      <c r="B652" s="483"/>
      <c r="C652" s="483"/>
      <c r="D652" s="483"/>
      <c r="E652" s="483"/>
      <c r="F652" s="483"/>
      <c r="G652" s="483"/>
      <c r="H652" s="483"/>
      <c r="I652" s="483"/>
      <c r="J652" s="483"/>
    </row>
    <row r="653" spans="1:10" x14ac:dyDescent="0.2">
      <c r="A653" s="483"/>
      <c r="B653" s="483"/>
      <c r="C653" s="483"/>
      <c r="D653" s="483"/>
      <c r="E653" s="483"/>
      <c r="F653" s="483"/>
      <c r="G653" s="483"/>
      <c r="H653" s="483"/>
      <c r="I653" s="483"/>
      <c r="J653" s="483"/>
    </row>
    <row r="654" spans="1:10" ht="22.5" x14ac:dyDescent="0.2">
      <c r="A654" s="502" t="s">
        <v>289</v>
      </c>
      <c r="B654" s="502"/>
      <c r="C654" s="502"/>
      <c r="D654" s="502"/>
      <c r="E654" s="502"/>
      <c r="F654" s="148" t="str">
        <f>F149</f>
        <v xml:space="preserve"> Actual 2013/14</v>
      </c>
      <c r="G654" s="148" t="str">
        <f>G149</f>
        <v xml:space="preserve"> Estimate 2014/15</v>
      </c>
      <c r="H654" s="148" t="str">
        <f>H149</f>
        <v xml:space="preserve"> Target 2015/16</v>
      </c>
      <c r="I654" s="148" t="str">
        <f>I149</f>
        <v xml:space="preserve"> Target 2016/17</v>
      </c>
      <c r="J654" s="148" t="str">
        <f>J149</f>
        <v xml:space="preserve"> Target 2017/18</v>
      </c>
    </row>
    <row r="655" spans="1:10" x14ac:dyDescent="0.2">
      <c r="A655" s="502" t="s">
        <v>295</v>
      </c>
      <c r="B655" s="502"/>
      <c r="C655" s="502"/>
      <c r="D655" s="502"/>
      <c r="E655" s="502"/>
      <c r="F655" s="502"/>
      <c r="G655" s="502"/>
      <c r="H655" s="502"/>
      <c r="I655" s="502"/>
      <c r="J655" s="502"/>
    </row>
    <row r="656" spans="1:10" x14ac:dyDescent="0.2">
      <c r="A656" s="507" t="s">
        <v>497</v>
      </c>
      <c r="B656" s="507"/>
      <c r="C656" s="507"/>
      <c r="D656" s="507"/>
      <c r="E656" s="507"/>
      <c r="F656" s="200"/>
      <c r="G656" s="137"/>
      <c r="H656" s="137"/>
      <c r="I656" s="137"/>
      <c r="J656" s="137"/>
    </row>
    <row r="657" spans="1:10" x14ac:dyDescent="0.2">
      <c r="A657" s="507" t="s">
        <v>497</v>
      </c>
      <c r="B657" s="507"/>
      <c r="C657" s="507"/>
      <c r="D657" s="507"/>
      <c r="E657" s="507"/>
      <c r="F657" s="200"/>
      <c r="G657" s="137"/>
      <c r="H657" s="137"/>
      <c r="I657" s="137"/>
      <c r="J657" s="137"/>
    </row>
    <row r="658" spans="1:10" x14ac:dyDescent="0.2">
      <c r="A658" s="507" t="s">
        <v>497</v>
      </c>
      <c r="B658" s="507"/>
      <c r="C658" s="507"/>
      <c r="D658" s="507"/>
      <c r="E658" s="507"/>
      <c r="F658" s="200"/>
      <c r="G658" s="137"/>
      <c r="H658" s="137"/>
      <c r="I658" s="137"/>
      <c r="J658" s="137"/>
    </row>
    <row r="659" spans="1:10" ht="26.25" customHeight="1" x14ac:dyDescent="0.2">
      <c r="A659" s="502" t="s">
        <v>300</v>
      </c>
      <c r="B659" s="502"/>
      <c r="C659" s="502"/>
      <c r="D659" s="502"/>
      <c r="E659" s="502"/>
      <c r="F659" s="502"/>
      <c r="G659" s="502"/>
      <c r="H659" s="502"/>
      <c r="I659" s="502"/>
      <c r="J659" s="502"/>
    </row>
    <row r="660" spans="1:10" ht="12" customHeight="1" x14ac:dyDescent="0.2">
      <c r="A660" s="507" t="s">
        <v>497</v>
      </c>
      <c r="B660" s="507"/>
      <c r="C660" s="507"/>
      <c r="D660" s="507"/>
      <c r="E660" s="507"/>
      <c r="F660" s="200"/>
      <c r="G660" s="137"/>
      <c r="H660" s="137"/>
      <c r="I660" s="137"/>
      <c r="J660" s="137"/>
    </row>
    <row r="661" spans="1:10" ht="12" customHeight="1" x14ac:dyDescent="0.2">
      <c r="A661" s="507" t="s">
        <v>497</v>
      </c>
      <c r="B661" s="507"/>
      <c r="C661" s="507"/>
      <c r="D661" s="507"/>
      <c r="E661" s="507"/>
      <c r="F661" s="200"/>
      <c r="G661" s="137"/>
      <c r="H661" s="137"/>
      <c r="I661" s="137"/>
      <c r="J661" s="137"/>
    </row>
    <row r="662" spans="1:10" ht="12" customHeight="1" x14ac:dyDescent="0.2">
      <c r="A662" s="507" t="s">
        <v>497</v>
      </c>
      <c r="B662" s="507"/>
      <c r="C662" s="507"/>
      <c r="D662" s="507"/>
      <c r="E662" s="507"/>
      <c r="F662" s="200"/>
      <c r="G662" s="137"/>
      <c r="H662" s="137"/>
      <c r="I662" s="137"/>
      <c r="J662" s="137"/>
    </row>
    <row r="663" spans="1:10" ht="12" customHeight="1" x14ac:dyDescent="0.2">
      <c r="A663" s="539"/>
      <c r="B663" s="540"/>
      <c r="C663" s="540"/>
      <c r="D663" s="540"/>
      <c r="E663" s="540"/>
      <c r="F663" s="540"/>
      <c r="G663" s="540"/>
      <c r="H663" s="540"/>
      <c r="I663" s="540"/>
      <c r="J663" s="541"/>
    </row>
    <row r="664" spans="1:10" ht="12" customHeight="1" x14ac:dyDescent="0.2">
      <c r="A664" s="158"/>
      <c r="B664" s="158"/>
      <c r="C664" s="158"/>
      <c r="D664" s="158"/>
      <c r="E664" s="201" t="s">
        <v>332</v>
      </c>
      <c r="F664" s="165"/>
      <c r="G664" s="158"/>
      <c r="H664" s="158"/>
      <c r="I664" s="158"/>
      <c r="J664" s="159" t="s">
        <v>630</v>
      </c>
    </row>
    <row r="665" spans="1:10" ht="29.45" customHeight="1" thickBot="1" x14ac:dyDescent="0.25">
      <c r="A665" s="160"/>
      <c r="B665" s="160" t="s">
        <v>181</v>
      </c>
      <c r="C665" s="161"/>
      <c r="D665" s="162"/>
      <c r="E665" s="148" t="str">
        <f t="shared" ref="E665:J665" si="85">E24</f>
        <v>Actuals           2013-2014</v>
      </c>
      <c r="F665" s="148" t="str">
        <f t="shared" si="85"/>
        <v>Approved Estimates          2014-2015</v>
      </c>
      <c r="G665" s="148" t="str">
        <f t="shared" si="85"/>
        <v>Revised Estimates                 2014-2015</v>
      </c>
      <c r="H665" s="148" t="str">
        <f t="shared" si="85"/>
        <v>Budget Estimates      2015-2016</v>
      </c>
      <c r="I665" s="253" t="str">
        <f t="shared" si="85"/>
        <v>Forward Estimates     2016-2017</v>
      </c>
      <c r="J665" s="148" t="str">
        <f t="shared" si="85"/>
        <v>Forward Estimates     2017-2018</v>
      </c>
    </row>
    <row r="666" spans="1:10" ht="11.45" customHeight="1" x14ac:dyDescent="0.2">
      <c r="A666" s="165" t="s">
        <v>6</v>
      </c>
      <c r="B666" s="163"/>
      <c r="C666" s="163"/>
      <c r="D666" s="163"/>
      <c r="E666" s="163"/>
      <c r="F666" s="163"/>
      <c r="G666" s="163"/>
      <c r="H666" s="163"/>
      <c r="I666" s="164"/>
      <c r="J666" s="163"/>
    </row>
    <row r="667" spans="1:10" ht="12" customHeight="1" x14ac:dyDescent="0.2">
      <c r="A667" s="158"/>
      <c r="B667" s="158" t="s">
        <v>447</v>
      </c>
      <c r="C667" s="158"/>
      <c r="D667" s="158"/>
      <c r="E667" s="167">
        <f t="shared" ref="E667:J667" si="86">E98</f>
        <v>247798.38</v>
      </c>
      <c r="F667" s="167">
        <f t="shared" si="86"/>
        <v>449800</v>
      </c>
      <c r="G667" s="167">
        <f t="shared" si="86"/>
        <v>449800</v>
      </c>
      <c r="H667" s="167">
        <f t="shared" si="86"/>
        <v>461700</v>
      </c>
      <c r="I667" s="167">
        <f t="shared" si="86"/>
        <v>465800</v>
      </c>
      <c r="J667" s="167">
        <f t="shared" si="86"/>
        <v>468700</v>
      </c>
    </row>
    <row r="668" spans="1:10" ht="11.25" customHeight="1" x14ac:dyDescent="0.2">
      <c r="A668" s="158"/>
      <c r="B668" s="158" t="s">
        <v>806</v>
      </c>
      <c r="C668" s="158"/>
      <c r="D668" s="158"/>
      <c r="E668" s="167">
        <f t="shared" ref="E668:J668" si="87">E188</f>
        <v>381612</v>
      </c>
      <c r="F668" s="167">
        <f t="shared" si="87"/>
        <v>458600</v>
      </c>
      <c r="G668" s="167">
        <f t="shared" si="87"/>
        <v>458600</v>
      </c>
      <c r="H668" s="167">
        <f t="shared" si="87"/>
        <v>433900</v>
      </c>
      <c r="I668" s="167">
        <f t="shared" si="87"/>
        <v>487000</v>
      </c>
      <c r="J668" s="167">
        <f t="shared" si="87"/>
        <v>490200</v>
      </c>
    </row>
    <row r="669" spans="1:10" ht="12" customHeight="1" x14ac:dyDescent="0.2">
      <c r="A669" s="158"/>
      <c r="B669" s="158" t="s">
        <v>807</v>
      </c>
      <c r="C669" s="158"/>
      <c r="D669" s="158"/>
      <c r="E669" s="167">
        <f t="shared" ref="E669:J669" si="88">E277</f>
        <v>285174.42</v>
      </c>
      <c r="F669" s="167">
        <f t="shared" si="88"/>
        <v>350300</v>
      </c>
      <c r="G669" s="167">
        <f t="shared" si="88"/>
        <v>350300</v>
      </c>
      <c r="H669" s="167">
        <f t="shared" si="88"/>
        <v>381000</v>
      </c>
      <c r="I669" s="167">
        <f t="shared" si="88"/>
        <v>411700</v>
      </c>
      <c r="J669" s="167">
        <f t="shared" si="88"/>
        <v>416300</v>
      </c>
    </row>
    <row r="670" spans="1:10" ht="12" customHeight="1" x14ac:dyDescent="0.2">
      <c r="A670" s="158"/>
      <c r="B670" s="158" t="s">
        <v>808</v>
      </c>
      <c r="C670" s="158"/>
      <c r="D670" s="158"/>
      <c r="E670" s="167">
        <f>E363+E364</f>
        <v>1927966.6400000001</v>
      </c>
      <c r="F670" s="167">
        <f>F363</f>
        <v>554200</v>
      </c>
      <c r="G670" s="167">
        <f>G363</f>
        <v>554200</v>
      </c>
      <c r="H670" s="167">
        <f>H363</f>
        <v>598600</v>
      </c>
      <c r="I670" s="167">
        <f>I363</f>
        <v>613200</v>
      </c>
      <c r="J670" s="167">
        <f>J363</f>
        <v>625100</v>
      </c>
    </row>
    <row r="671" spans="1:10" ht="12" customHeight="1" x14ac:dyDescent="0.2">
      <c r="A671" s="169"/>
      <c r="B671" s="169" t="s">
        <v>809</v>
      </c>
      <c r="C671" s="169"/>
      <c r="D671" s="169"/>
      <c r="E671" s="167">
        <f t="shared" ref="E671:J671" si="89">E456</f>
        <v>1627386.83</v>
      </c>
      <c r="F671" s="167">
        <f t="shared" si="89"/>
        <v>1762900</v>
      </c>
      <c r="G671" s="167">
        <f t="shared" si="89"/>
        <v>1783200</v>
      </c>
      <c r="H671" s="167">
        <f t="shared" si="89"/>
        <v>1723300</v>
      </c>
      <c r="I671" s="167">
        <f t="shared" si="89"/>
        <v>1861600</v>
      </c>
      <c r="J671" s="167">
        <f t="shared" si="89"/>
        <v>1892200</v>
      </c>
    </row>
    <row r="672" spans="1:10" ht="12" customHeight="1" x14ac:dyDescent="0.2">
      <c r="A672" s="158"/>
      <c r="B672" s="158" t="s">
        <v>810</v>
      </c>
      <c r="C672" s="158"/>
      <c r="D672" s="158"/>
      <c r="E672" s="167">
        <f t="shared" ref="E672:J672" si="90">E545</f>
        <v>289104</v>
      </c>
      <c r="F672" s="167">
        <f t="shared" si="90"/>
        <v>295800</v>
      </c>
      <c r="G672" s="167">
        <f t="shared" si="90"/>
        <v>295800</v>
      </c>
      <c r="H672" s="167">
        <f t="shared" si="90"/>
        <v>309300</v>
      </c>
      <c r="I672" s="167">
        <f t="shared" si="90"/>
        <v>315100</v>
      </c>
      <c r="J672" s="167">
        <f t="shared" si="90"/>
        <v>321000</v>
      </c>
    </row>
    <row r="673" spans="1:10" ht="12" customHeight="1" x14ac:dyDescent="0.2">
      <c r="A673" s="158"/>
      <c r="B673" s="158" t="s">
        <v>811</v>
      </c>
      <c r="C673" s="158"/>
      <c r="D673" s="158"/>
      <c r="E673" s="168">
        <f t="shared" ref="E673:J673" si="91">E608</f>
        <v>96360</v>
      </c>
      <c r="F673" s="168">
        <f t="shared" si="91"/>
        <v>331400</v>
      </c>
      <c r="G673" s="168">
        <f t="shared" si="91"/>
        <v>331400</v>
      </c>
      <c r="H673" s="168">
        <f t="shared" si="91"/>
        <v>299400</v>
      </c>
      <c r="I673" s="168">
        <f t="shared" si="91"/>
        <v>334500</v>
      </c>
      <c r="J673" s="168">
        <f t="shared" si="91"/>
        <v>334500</v>
      </c>
    </row>
    <row r="674" spans="1:10" ht="11.45" customHeight="1" thickBot="1" x14ac:dyDescent="0.25">
      <c r="A674" s="158"/>
      <c r="B674" s="158"/>
      <c r="C674" s="165" t="s">
        <v>335</v>
      </c>
      <c r="D674" s="171"/>
      <c r="E674" s="172">
        <f t="shared" ref="E674:J674" si="92">SUM(E667:E673)</f>
        <v>4855402.2700000005</v>
      </c>
      <c r="F674" s="172">
        <f t="shared" si="92"/>
        <v>4203000</v>
      </c>
      <c r="G674" s="172">
        <f t="shared" si="92"/>
        <v>4223300</v>
      </c>
      <c r="H674" s="172">
        <f t="shared" si="92"/>
        <v>4207200</v>
      </c>
      <c r="I674" s="172">
        <f t="shared" si="92"/>
        <v>4488900</v>
      </c>
      <c r="J674" s="172">
        <f t="shared" si="92"/>
        <v>4548000</v>
      </c>
    </row>
    <row r="675" spans="1:10" ht="11.45" customHeight="1" x14ac:dyDescent="0.2">
      <c r="A675" s="173" t="s">
        <v>175</v>
      </c>
      <c r="B675" s="173"/>
      <c r="C675" s="169"/>
      <c r="D675" s="174"/>
      <c r="E675" s="178"/>
      <c r="F675" s="178"/>
      <c r="G675" s="178"/>
      <c r="H675" s="178"/>
      <c r="I675" s="178"/>
      <c r="J675" s="178"/>
    </row>
    <row r="676" spans="1:10" ht="12" customHeight="1" x14ac:dyDescent="0.2">
      <c r="A676" s="158"/>
      <c r="B676" s="158" t="s">
        <v>447</v>
      </c>
      <c r="C676" s="158"/>
      <c r="D676" s="158"/>
      <c r="E676" s="167">
        <f t="shared" ref="E676:J676" si="93">E99</f>
        <v>0</v>
      </c>
      <c r="F676" s="167">
        <f t="shared" si="93"/>
        <v>0</v>
      </c>
      <c r="G676" s="167">
        <f t="shared" si="93"/>
        <v>0</v>
      </c>
      <c r="H676" s="167">
        <f t="shared" si="93"/>
        <v>0</v>
      </c>
      <c r="I676" s="167">
        <f t="shared" si="93"/>
        <v>0</v>
      </c>
      <c r="J676" s="167">
        <f t="shared" si="93"/>
        <v>0</v>
      </c>
    </row>
    <row r="677" spans="1:10" ht="10.5" customHeight="1" x14ac:dyDescent="0.2">
      <c r="A677" s="158"/>
      <c r="B677" s="158" t="s">
        <v>806</v>
      </c>
      <c r="C677" s="158"/>
      <c r="D677" s="158"/>
      <c r="E677" s="167">
        <f t="shared" ref="E677:J677" si="94">E189</f>
        <v>0</v>
      </c>
      <c r="F677" s="167">
        <f t="shared" si="94"/>
        <v>0</v>
      </c>
      <c r="G677" s="167">
        <f t="shared" si="94"/>
        <v>0</v>
      </c>
      <c r="H677" s="167">
        <f t="shared" si="94"/>
        <v>0</v>
      </c>
      <c r="I677" s="167">
        <f t="shared" si="94"/>
        <v>0</v>
      </c>
      <c r="J677" s="167">
        <f t="shared" si="94"/>
        <v>0</v>
      </c>
    </row>
    <row r="678" spans="1:10" ht="12" customHeight="1" x14ac:dyDescent="0.2">
      <c r="A678" s="158"/>
      <c r="B678" s="158" t="s">
        <v>807</v>
      </c>
      <c r="C678" s="158"/>
      <c r="D678" s="158"/>
      <c r="E678" s="167">
        <f t="shared" ref="E678:J678" si="95">E278</f>
        <v>10588.54</v>
      </c>
      <c r="F678" s="167">
        <f t="shared" si="95"/>
        <v>0</v>
      </c>
      <c r="G678" s="167">
        <f t="shared" si="95"/>
        <v>0</v>
      </c>
      <c r="H678" s="167">
        <f t="shared" si="95"/>
        <v>0</v>
      </c>
      <c r="I678" s="167">
        <f t="shared" si="95"/>
        <v>0</v>
      </c>
      <c r="J678" s="167">
        <f t="shared" si="95"/>
        <v>0</v>
      </c>
    </row>
    <row r="679" spans="1:10" ht="12" customHeight="1" x14ac:dyDescent="0.2">
      <c r="A679" s="158"/>
      <c r="B679" s="158" t="s">
        <v>808</v>
      </c>
      <c r="C679" s="158"/>
      <c r="D679" s="158"/>
      <c r="E679" s="167">
        <f t="shared" ref="E679:J679" si="96">E365</f>
        <v>0</v>
      </c>
      <c r="F679" s="167">
        <f t="shared" si="96"/>
        <v>0</v>
      </c>
      <c r="G679" s="167">
        <f t="shared" si="96"/>
        <v>0</v>
      </c>
      <c r="H679" s="167">
        <f t="shared" si="96"/>
        <v>0</v>
      </c>
      <c r="I679" s="167">
        <f t="shared" si="96"/>
        <v>0</v>
      </c>
      <c r="J679" s="167">
        <f t="shared" si="96"/>
        <v>0</v>
      </c>
    </row>
    <row r="680" spans="1:10" ht="12" customHeight="1" x14ac:dyDescent="0.2">
      <c r="A680" s="158"/>
      <c r="B680" s="169" t="s">
        <v>809</v>
      </c>
      <c r="C680" s="169"/>
      <c r="D680" s="169"/>
      <c r="E680" s="167">
        <f t="shared" ref="E680:J680" si="97">E457</f>
        <v>0</v>
      </c>
      <c r="F680" s="167">
        <f t="shared" si="97"/>
        <v>0</v>
      </c>
      <c r="G680" s="167">
        <f t="shared" si="97"/>
        <v>0</v>
      </c>
      <c r="H680" s="167">
        <f t="shared" si="97"/>
        <v>0</v>
      </c>
      <c r="I680" s="167">
        <f t="shared" si="97"/>
        <v>0</v>
      </c>
      <c r="J680" s="167">
        <f t="shared" si="97"/>
        <v>0</v>
      </c>
    </row>
    <row r="681" spans="1:10" ht="12" customHeight="1" x14ac:dyDescent="0.2">
      <c r="A681" s="158"/>
      <c r="B681" s="158" t="s">
        <v>810</v>
      </c>
      <c r="C681" s="158"/>
      <c r="D681" s="158"/>
      <c r="E681" s="167">
        <f t="shared" ref="E681:J681" si="98">E546</f>
        <v>0</v>
      </c>
      <c r="F681" s="167">
        <f t="shared" si="98"/>
        <v>0</v>
      </c>
      <c r="G681" s="167">
        <f t="shared" si="98"/>
        <v>0</v>
      </c>
      <c r="H681" s="167">
        <f t="shared" si="98"/>
        <v>0</v>
      </c>
      <c r="I681" s="167">
        <f t="shared" si="98"/>
        <v>0</v>
      </c>
      <c r="J681" s="167">
        <f t="shared" si="98"/>
        <v>0</v>
      </c>
    </row>
    <row r="682" spans="1:10" ht="12" customHeight="1" x14ac:dyDescent="0.2">
      <c r="A682" s="158"/>
      <c r="B682" s="158" t="s">
        <v>811</v>
      </c>
      <c r="C682" s="158"/>
      <c r="D682" s="158"/>
      <c r="E682" s="168">
        <f t="shared" ref="E682:J682" si="99">E609</f>
        <v>0</v>
      </c>
      <c r="F682" s="168">
        <f t="shared" si="99"/>
        <v>0</v>
      </c>
      <c r="G682" s="168">
        <f t="shared" si="99"/>
        <v>0</v>
      </c>
      <c r="H682" s="168">
        <f t="shared" si="99"/>
        <v>0</v>
      </c>
      <c r="I682" s="168">
        <f t="shared" si="99"/>
        <v>0</v>
      </c>
      <c r="J682" s="168">
        <f t="shared" si="99"/>
        <v>0</v>
      </c>
    </row>
    <row r="683" spans="1:10" ht="12" customHeight="1" thickBot="1" x14ac:dyDescent="0.25">
      <c r="A683" s="165"/>
      <c r="B683" s="165"/>
      <c r="C683" s="165" t="s">
        <v>336</v>
      </c>
      <c r="D683" s="175"/>
      <c r="E683" s="172">
        <f t="shared" ref="E683:J683" si="100">SUM(E676:E682)</f>
        <v>10588.54</v>
      </c>
      <c r="F683" s="172">
        <f t="shared" si="100"/>
        <v>0</v>
      </c>
      <c r="G683" s="172">
        <f t="shared" si="100"/>
        <v>0</v>
      </c>
      <c r="H683" s="172">
        <f t="shared" si="100"/>
        <v>0</v>
      </c>
      <c r="I683" s="172">
        <f t="shared" si="100"/>
        <v>0</v>
      </c>
      <c r="J683" s="172">
        <f t="shared" si="100"/>
        <v>0</v>
      </c>
    </row>
    <row r="684" spans="1:10" ht="9.6" customHeight="1" x14ac:dyDescent="0.2">
      <c r="A684" s="165" t="s">
        <v>337</v>
      </c>
      <c r="B684" s="158"/>
      <c r="C684" s="158"/>
      <c r="D684" s="176"/>
      <c r="E684" s="177"/>
      <c r="F684" s="177"/>
      <c r="G684" s="177"/>
      <c r="H684" s="177"/>
      <c r="I684" s="177"/>
      <c r="J684" s="177"/>
    </row>
    <row r="685" spans="1:10" ht="12" customHeight="1" x14ac:dyDescent="0.2">
      <c r="A685" s="158"/>
      <c r="B685" s="158" t="s">
        <v>447</v>
      </c>
      <c r="C685" s="158"/>
      <c r="D685" s="158"/>
      <c r="E685" s="167">
        <f t="shared" ref="E685:J685" si="101">E100</f>
        <v>154143.01</v>
      </c>
      <c r="F685" s="167">
        <f t="shared" si="101"/>
        <v>165400</v>
      </c>
      <c r="G685" s="167">
        <f t="shared" si="101"/>
        <v>165400</v>
      </c>
      <c r="H685" s="167">
        <f t="shared" si="101"/>
        <v>165400</v>
      </c>
      <c r="I685" s="167">
        <f t="shared" si="101"/>
        <v>165400</v>
      </c>
      <c r="J685" s="167">
        <f t="shared" si="101"/>
        <v>165400</v>
      </c>
    </row>
    <row r="686" spans="1:10" ht="12" customHeight="1" x14ac:dyDescent="0.2">
      <c r="A686" s="158"/>
      <c r="B686" s="158" t="s">
        <v>806</v>
      </c>
      <c r="C686" s="158"/>
      <c r="D686" s="158"/>
      <c r="E686" s="167">
        <f t="shared" ref="E686:J686" si="102">E190</f>
        <v>49592</v>
      </c>
      <c r="F686" s="167">
        <f t="shared" si="102"/>
        <v>95400</v>
      </c>
      <c r="G686" s="167">
        <f t="shared" si="102"/>
        <v>95400</v>
      </c>
      <c r="H686" s="167">
        <f t="shared" si="102"/>
        <v>87400</v>
      </c>
      <c r="I686" s="167">
        <f t="shared" si="102"/>
        <v>95400</v>
      </c>
      <c r="J686" s="167">
        <f t="shared" si="102"/>
        <v>95400</v>
      </c>
    </row>
    <row r="687" spans="1:10" ht="12" customHeight="1" x14ac:dyDescent="0.2">
      <c r="A687" s="158"/>
      <c r="B687" s="158" t="s">
        <v>807</v>
      </c>
      <c r="C687" s="158"/>
      <c r="D687" s="158"/>
      <c r="E687" s="167">
        <f t="shared" ref="E687:J687" si="103">E279</f>
        <v>48088.61</v>
      </c>
      <c r="F687" s="167">
        <f t="shared" si="103"/>
        <v>42800</v>
      </c>
      <c r="G687" s="167">
        <f t="shared" si="103"/>
        <v>42800</v>
      </c>
      <c r="H687" s="167">
        <f t="shared" si="103"/>
        <v>42800</v>
      </c>
      <c r="I687" s="167">
        <f t="shared" si="103"/>
        <v>42800</v>
      </c>
      <c r="J687" s="167">
        <f t="shared" si="103"/>
        <v>42800</v>
      </c>
    </row>
    <row r="688" spans="1:10" ht="12" customHeight="1" x14ac:dyDescent="0.2">
      <c r="A688" s="158"/>
      <c r="B688" s="158" t="s">
        <v>808</v>
      </c>
      <c r="C688" s="158"/>
      <c r="D688" s="158"/>
      <c r="E688" s="167">
        <f t="shared" ref="E688:J688" si="104">E366</f>
        <v>48456.58</v>
      </c>
      <c r="F688" s="167">
        <f t="shared" si="104"/>
        <v>59600</v>
      </c>
      <c r="G688" s="167">
        <f t="shared" si="104"/>
        <v>59600</v>
      </c>
      <c r="H688" s="167">
        <f t="shared" si="104"/>
        <v>59600</v>
      </c>
      <c r="I688" s="167">
        <f t="shared" si="104"/>
        <v>59600</v>
      </c>
      <c r="J688" s="167">
        <f t="shared" si="104"/>
        <v>59600</v>
      </c>
    </row>
    <row r="689" spans="1:10" ht="12" customHeight="1" x14ac:dyDescent="0.2">
      <c r="A689" s="158"/>
      <c r="B689" s="169" t="s">
        <v>809</v>
      </c>
      <c r="C689" s="169"/>
      <c r="D689" s="169"/>
      <c r="E689" s="167">
        <f t="shared" ref="E689:J689" si="105">E458</f>
        <v>341709.54</v>
      </c>
      <c r="F689" s="167">
        <f t="shared" si="105"/>
        <v>377000</v>
      </c>
      <c r="G689" s="167">
        <f t="shared" si="105"/>
        <v>377000</v>
      </c>
      <c r="H689" s="167">
        <f t="shared" si="105"/>
        <v>365700</v>
      </c>
      <c r="I689" s="167">
        <f t="shared" si="105"/>
        <v>377000</v>
      </c>
      <c r="J689" s="167">
        <f t="shared" si="105"/>
        <v>377000</v>
      </c>
    </row>
    <row r="690" spans="1:10" ht="12" customHeight="1" x14ac:dyDescent="0.2">
      <c r="A690" s="158"/>
      <c r="B690" s="158" t="s">
        <v>810</v>
      </c>
      <c r="C690" s="158"/>
      <c r="D690" s="158"/>
      <c r="E690" s="167">
        <f t="shared" ref="E690:J690" si="106">E547</f>
        <v>28022.29</v>
      </c>
      <c r="F690" s="167">
        <f t="shared" si="106"/>
        <v>47500</v>
      </c>
      <c r="G690" s="167">
        <f t="shared" si="106"/>
        <v>47500</v>
      </c>
      <c r="H690" s="167">
        <f t="shared" si="106"/>
        <v>43500</v>
      </c>
      <c r="I690" s="167">
        <f t="shared" si="106"/>
        <v>38400</v>
      </c>
      <c r="J690" s="167">
        <f t="shared" si="106"/>
        <v>38400</v>
      </c>
    </row>
    <row r="691" spans="1:10" ht="12" customHeight="1" x14ac:dyDescent="0.2">
      <c r="A691" s="158"/>
      <c r="B691" s="158" t="s">
        <v>811</v>
      </c>
      <c r="C691" s="158"/>
      <c r="D691" s="158"/>
      <c r="E691" s="168">
        <f t="shared" ref="E691:J691" si="107">E610</f>
        <v>16920</v>
      </c>
      <c r="F691" s="168">
        <f t="shared" si="107"/>
        <v>33200</v>
      </c>
      <c r="G691" s="168">
        <f t="shared" si="107"/>
        <v>33200</v>
      </c>
      <c r="H691" s="168">
        <f t="shared" si="107"/>
        <v>33200</v>
      </c>
      <c r="I691" s="168">
        <f t="shared" si="107"/>
        <v>33200</v>
      </c>
      <c r="J691" s="168">
        <f t="shared" si="107"/>
        <v>33200</v>
      </c>
    </row>
    <row r="692" spans="1:10" ht="10.15" customHeight="1" thickBot="1" x14ac:dyDescent="0.25">
      <c r="A692" s="158"/>
      <c r="B692" s="158"/>
      <c r="C692" s="165" t="s">
        <v>338</v>
      </c>
      <c r="D692" s="176"/>
      <c r="E692" s="172">
        <f t="shared" ref="E692:J692" si="108">SUM(E685:E691)</f>
        <v>686932.03</v>
      </c>
      <c r="F692" s="172">
        <f t="shared" si="108"/>
        <v>820900</v>
      </c>
      <c r="G692" s="172">
        <f t="shared" si="108"/>
        <v>820900</v>
      </c>
      <c r="H692" s="172">
        <f t="shared" si="108"/>
        <v>797600</v>
      </c>
      <c r="I692" s="172">
        <f t="shared" si="108"/>
        <v>811800</v>
      </c>
      <c r="J692" s="172">
        <f t="shared" si="108"/>
        <v>811800</v>
      </c>
    </row>
    <row r="693" spans="1:10" ht="10.9" customHeight="1" x14ac:dyDescent="0.2">
      <c r="A693" s="165" t="s">
        <v>177</v>
      </c>
      <c r="B693" s="165"/>
      <c r="C693" s="158"/>
      <c r="D693" s="176"/>
      <c r="E693" s="178"/>
      <c r="F693" s="178"/>
      <c r="G693" s="178"/>
      <c r="H693" s="178"/>
      <c r="I693" s="178"/>
      <c r="J693" s="178"/>
    </row>
    <row r="694" spans="1:10" ht="12" customHeight="1" x14ac:dyDescent="0.2">
      <c r="A694" s="158"/>
      <c r="B694" s="158" t="s">
        <v>447</v>
      </c>
      <c r="C694" s="158"/>
      <c r="D694" s="158"/>
      <c r="E694" s="167">
        <f t="shared" ref="E694:J694" si="109">E101</f>
        <v>0</v>
      </c>
      <c r="F694" s="167">
        <f t="shared" si="109"/>
        <v>0</v>
      </c>
      <c r="G694" s="167">
        <f t="shared" si="109"/>
        <v>0</v>
      </c>
      <c r="H694" s="167">
        <f t="shared" si="109"/>
        <v>110100</v>
      </c>
      <c r="I694" s="167">
        <f t="shared" si="109"/>
        <v>0</v>
      </c>
      <c r="J694" s="167">
        <f t="shared" si="109"/>
        <v>0</v>
      </c>
    </row>
    <row r="695" spans="1:10" ht="9.75" customHeight="1" x14ac:dyDescent="0.2">
      <c r="A695" s="158"/>
      <c r="B695" s="158" t="s">
        <v>806</v>
      </c>
      <c r="C695" s="158"/>
      <c r="D695" s="158"/>
      <c r="E695" s="167">
        <f t="shared" ref="E695:J695" si="110">E191</f>
        <v>0</v>
      </c>
      <c r="F695" s="167">
        <f t="shared" si="110"/>
        <v>0</v>
      </c>
      <c r="G695" s="167">
        <f t="shared" si="110"/>
        <v>0</v>
      </c>
      <c r="H695" s="167">
        <f t="shared" si="110"/>
        <v>0</v>
      </c>
      <c r="I695" s="167">
        <f t="shared" si="110"/>
        <v>0</v>
      </c>
      <c r="J695" s="167">
        <f t="shared" si="110"/>
        <v>0</v>
      </c>
    </row>
    <row r="696" spans="1:10" ht="12" customHeight="1" x14ac:dyDescent="0.2">
      <c r="A696" s="158"/>
      <c r="B696" s="158" t="s">
        <v>807</v>
      </c>
      <c r="C696" s="158"/>
      <c r="D696" s="158"/>
      <c r="E696" s="167">
        <f t="shared" ref="E696:J696" si="111">E280</f>
        <v>6174</v>
      </c>
      <c r="F696" s="167">
        <f t="shared" si="111"/>
        <v>0</v>
      </c>
      <c r="G696" s="167">
        <f t="shared" si="111"/>
        <v>0</v>
      </c>
      <c r="H696" s="167">
        <f t="shared" si="111"/>
        <v>0</v>
      </c>
      <c r="I696" s="167">
        <f t="shared" si="111"/>
        <v>0</v>
      </c>
      <c r="J696" s="167">
        <f t="shared" si="111"/>
        <v>0</v>
      </c>
    </row>
    <row r="697" spans="1:10" ht="12" customHeight="1" x14ac:dyDescent="0.2">
      <c r="A697" s="158"/>
      <c r="B697" s="158" t="s">
        <v>808</v>
      </c>
      <c r="C697" s="158"/>
      <c r="D697" s="158"/>
      <c r="E697" s="167">
        <f t="shared" ref="E697:J697" si="112">E367</f>
        <v>0</v>
      </c>
      <c r="F697" s="167">
        <f t="shared" si="112"/>
        <v>0</v>
      </c>
      <c r="G697" s="167">
        <f t="shared" si="112"/>
        <v>0</v>
      </c>
      <c r="H697" s="167">
        <f t="shared" si="112"/>
        <v>0</v>
      </c>
      <c r="I697" s="167">
        <f t="shared" si="112"/>
        <v>0</v>
      </c>
      <c r="J697" s="167">
        <f t="shared" si="112"/>
        <v>0</v>
      </c>
    </row>
    <row r="698" spans="1:10" ht="12" customHeight="1" x14ac:dyDescent="0.2">
      <c r="A698" s="158"/>
      <c r="B698" s="169" t="s">
        <v>809</v>
      </c>
      <c r="C698" s="169"/>
      <c r="D698" s="169"/>
      <c r="E698" s="167">
        <f t="shared" ref="E698:J698" si="113">E459</f>
        <v>13326.24</v>
      </c>
      <c r="F698" s="167">
        <f t="shared" si="113"/>
        <v>0</v>
      </c>
      <c r="G698" s="167">
        <f t="shared" si="113"/>
        <v>0</v>
      </c>
      <c r="H698" s="167">
        <f t="shared" si="113"/>
        <v>9400</v>
      </c>
      <c r="I698" s="167">
        <f t="shared" si="113"/>
        <v>0</v>
      </c>
      <c r="J698" s="167">
        <f t="shared" si="113"/>
        <v>0</v>
      </c>
    </row>
    <row r="699" spans="1:10" ht="12" customHeight="1" x14ac:dyDescent="0.2">
      <c r="A699" s="158"/>
      <c r="B699" s="158" t="s">
        <v>810</v>
      </c>
      <c r="C699" s="158"/>
      <c r="D699" s="158"/>
      <c r="E699" s="167">
        <f t="shared" ref="E699:J699" si="114">E548</f>
        <v>0</v>
      </c>
      <c r="F699" s="167">
        <f t="shared" si="114"/>
        <v>0</v>
      </c>
      <c r="G699" s="167">
        <f t="shared" si="114"/>
        <v>0</v>
      </c>
      <c r="H699" s="167">
        <f t="shared" si="114"/>
        <v>2300</v>
      </c>
      <c r="I699" s="167">
        <f t="shared" si="114"/>
        <v>0</v>
      </c>
      <c r="J699" s="167">
        <f t="shared" si="114"/>
        <v>0</v>
      </c>
    </row>
    <row r="700" spans="1:10" ht="12" customHeight="1" x14ac:dyDescent="0.2">
      <c r="A700" s="158"/>
      <c r="B700" s="158" t="s">
        <v>811</v>
      </c>
      <c r="C700" s="158"/>
      <c r="D700" s="158"/>
      <c r="E700" s="168">
        <f t="shared" ref="E700:J700" si="115">E611</f>
        <v>0</v>
      </c>
      <c r="F700" s="168">
        <f t="shared" si="115"/>
        <v>0</v>
      </c>
      <c r="G700" s="168">
        <f t="shared" si="115"/>
        <v>0</v>
      </c>
      <c r="H700" s="168">
        <f t="shared" si="115"/>
        <v>0</v>
      </c>
      <c r="I700" s="168">
        <f t="shared" si="115"/>
        <v>0</v>
      </c>
      <c r="J700" s="168">
        <f t="shared" si="115"/>
        <v>0</v>
      </c>
    </row>
    <row r="701" spans="1:10" ht="11.45" customHeight="1" thickBot="1" x14ac:dyDescent="0.25">
      <c r="A701" s="158"/>
      <c r="B701" s="158"/>
      <c r="C701" s="165" t="s">
        <v>339</v>
      </c>
      <c r="D701" s="176"/>
      <c r="E701" s="172">
        <f t="shared" ref="E701:J701" si="116">SUM(E694:E700)</f>
        <v>19500.239999999998</v>
      </c>
      <c r="F701" s="172">
        <f t="shared" si="116"/>
        <v>0</v>
      </c>
      <c r="G701" s="172">
        <f t="shared" si="116"/>
        <v>0</v>
      </c>
      <c r="H701" s="172">
        <f t="shared" si="116"/>
        <v>121800</v>
      </c>
      <c r="I701" s="172">
        <f t="shared" si="116"/>
        <v>0</v>
      </c>
      <c r="J701" s="172">
        <f t="shared" si="116"/>
        <v>0</v>
      </c>
    </row>
    <row r="702" spans="1:10" ht="12" customHeight="1" x14ac:dyDescent="0.2">
      <c r="A702" s="179" t="s">
        <v>274</v>
      </c>
      <c r="B702" s="165"/>
      <c r="C702" s="158"/>
      <c r="D702" s="176"/>
      <c r="E702" s="178"/>
      <c r="F702" s="178"/>
      <c r="G702" s="178"/>
      <c r="H702" s="178"/>
      <c r="I702" s="178"/>
      <c r="J702" s="178"/>
    </row>
    <row r="703" spans="1:10" ht="12" customHeight="1" x14ac:dyDescent="0.2">
      <c r="A703" s="169"/>
      <c r="B703" s="158" t="s">
        <v>447</v>
      </c>
      <c r="C703" s="158"/>
      <c r="D703" s="158"/>
      <c r="E703" s="167">
        <f t="shared" ref="E703:J703" si="117">E119</f>
        <v>1760743.4999999998</v>
      </c>
      <c r="F703" s="167">
        <f t="shared" si="117"/>
        <v>1259300</v>
      </c>
      <c r="G703" s="167">
        <f t="shared" si="117"/>
        <v>1621300</v>
      </c>
      <c r="H703" s="167">
        <f t="shared" si="117"/>
        <v>1341500</v>
      </c>
      <c r="I703" s="167">
        <f t="shared" si="117"/>
        <v>1341500</v>
      </c>
      <c r="J703" s="167">
        <f t="shared" si="117"/>
        <v>1341500</v>
      </c>
    </row>
    <row r="704" spans="1:10" ht="12" customHeight="1" x14ac:dyDescent="0.2">
      <c r="A704" s="169"/>
      <c r="B704" s="158" t="s">
        <v>806</v>
      </c>
      <c r="C704" s="158"/>
      <c r="D704" s="158"/>
      <c r="E704" s="167">
        <f t="shared" ref="E704:J704" si="118">E202</f>
        <v>764695.68</v>
      </c>
      <c r="F704" s="167">
        <f t="shared" si="118"/>
        <v>3330000</v>
      </c>
      <c r="G704" s="167">
        <f t="shared" si="118"/>
        <v>8230000</v>
      </c>
      <c r="H704" s="167">
        <f t="shared" si="118"/>
        <v>5080000</v>
      </c>
      <c r="I704" s="167">
        <f t="shared" si="118"/>
        <v>5080000</v>
      </c>
      <c r="J704" s="167">
        <f t="shared" si="118"/>
        <v>5080000</v>
      </c>
    </row>
    <row r="705" spans="1:10" ht="12" customHeight="1" x14ac:dyDescent="0.2">
      <c r="A705" s="169"/>
      <c r="B705" s="158" t="s">
        <v>807</v>
      </c>
      <c r="C705" s="158"/>
      <c r="D705" s="158"/>
      <c r="E705" s="167">
        <f t="shared" ref="E705:J705" si="119">E294</f>
        <v>112337.5</v>
      </c>
      <c r="F705" s="167">
        <f t="shared" si="119"/>
        <v>146200</v>
      </c>
      <c r="G705" s="167">
        <f t="shared" si="119"/>
        <v>146200</v>
      </c>
      <c r="H705" s="167">
        <f t="shared" si="119"/>
        <v>345200</v>
      </c>
      <c r="I705" s="167">
        <f t="shared" si="119"/>
        <v>345200</v>
      </c>
      <c r="J705" s="167">
        <f t="shared" si="119"/>
        <v>345200</v>
      </c>
    </row>
    <row r="706" spans="1:10" ht="12" customHeight="1" x14ac:dyDescent="0.2">
      <c r="A706" s="169"/>
      <c r="B706" s="158" t="s">
        <v>808</v>
      </c>
      <c r="C706" s="158"/>
      <c r="D706" s="158"/>
      <c r="E706" s="167">
        <f t="shared" ref="E706:J706" si="120">E382</f>
        <v>365722.09</v>
      </c>
      <c r="F706" s="167">
        <f t="shared" si="120"/>
        <v>377200</v>
      </c>
      <c r="G706" s="167">
        <f t="shared" si="120"/>
        <v>377200</v>
      </c>
      <c r="H706" s="167">
        <f t="shared" si="120"/>
        <v>385400</v>
      </c>
      <c r="I706" s="167">
        <f t="shared" si="120"/>
        <v>385400</v>
      </c>
      <c r="J706" s="167">
        <f t="shared" si="120"/>
        <v>385400</v>
      </c>
    </row>
    <row r="707" spans="1:10" ht="12" customHeight="1" x14ac:dyDescent="0.2">
      <c r="A707" s="158"/>
      <c r="B707" s="169" t="s">
        <v>809</v>
      </c>
      <c r="C707" s="169"/>
      <c r="D707" s="169"/>
      <c r="E707" s="167">
        <f t="shared" ref="E707:J707" si="121">E474</f>
        <v>1878596.7899999998</v>
      </c>
      <c r="F707" s="167">
        <f t="shared" si="121"/>
        <v>805400</v>
      </c>
      <c r="G707" s="167">
        <f t="shared" si="121"/>
        <v>1674400</v>
      </c>
      <c r="H707" s="167">
        <f t="shared" si="121"/>
        <v>1748500</v>
      </c>
      <c r="I707" s="167">
        <f t="shared" si="121"/>
        <v>1748500</v>
      </c>
      <c r="J707" s="167">
        <f t="shared" si="121"/>
        <v>1748500</v>
      </c>
    </row>
    <row r="708" spans="1:10" ht="12" customHeight="1" x14ac:dyDescent="0.2">
      <c r="A708" s="169"/>
      <c r="B708" s="158" t="s">
        <v>810</v>
      </c>
      <c r="C708" s="158"/>
      <c r="D708" s="158"/>
      <c r="E708" s="167">
        <f t="shared" ref="E708:J708" si="122">E560</f>
        <v>103486.10999999999</v>
      </c>
      <c r="F708" s="167">
        <f t="shared" si="122"/>
        <v>119500</v>
      </c>
      <c r="G708" s="167">
        <f t="shared" si="122"/>
        <v>119500</v>
      </c>
      <c r="H708" s="167">
        <f t="shared" si="122"/>
        <v>125200</v>
      </c>
      <c r="I708" s="167">
        <f t="shared" si="122"/>
        <v>125200</v>
      </c>
      <c r="J708" s="167">
        <f t="shared" si="122"/>
        <v>125200</v>
      </c>
    </row>
    <row r="709" spans="1:10" ht="12" customHeight="1" x14ac:dyDescent="0.2">
      <c r="A709" s="169"/>
      <c r="B709" s="158" t="s">
        <v>811</v>
      </c>
      <c r="C709" s="158"/>
      <c r="D709" s="158"/>
      <c r="E709" s="168">
        <f t="shared" ref="E709:J709" si="123">E628</f>
        <v>341200.03</v>
      </c>
      <c r="F709" s="168">
        <f t="shared" si="123"/>
        <v>76300</v>
      </c>
      <c r="G709" s="168">
        <f t="shared" si="123"/>
        <v>76300</v>
      </c>
      <c r="H709" s="168">
        <f t="shared" si="123"/>
        <v>79900</v>
      </c>
      <c r="I709" s="168">
        <f t="shared" si="123"/>
        <v>79900</v>
      </c>
      <c r="J709" s="168">
        <f t="shared" si="123"/>
        <v>79900</v>
      </c>
    </row>
    <row r="710" spans="1:10" ht="11.45" customHeight="1" thickBot="1" x14ac:dyDescent="0.25">
      <c r="A710" s="158"/>
      <c r="B710" s="158"/>
      <c r="C710" s="165" t="s">
        <v>340</v>
      </c>
      <c r="D710" s="171"/>
      <c r="E710" s="172">
        <f t="shared" ref="E710:J710" si="124">SUM(E703:E709)</f>
        <v>5326781.7</v>
      </c>
      <c r="F710" s="172">
        <f t="shared" si="124"/>
        <v>6113900</v>
      </c>
      <c r="G710" s="172">
        <f t="shared" si="124"/>
        <v>12244900</v>
      </c>
      <c r="H710" s="172">
        <f t="shared" si="124"/>
        <v>9105700</v>
      </c>
      <c r="I710" s="172">
        <f t="shared" si="124"/>
        <v>9105700</v>
      </c>
      <c r="J710" s="172">
        <f t="shared" si="124"/>
        <v>9105700</v>
      </c>
    </row>
    <row r="711" spans="1:10" ht="10.15" customHeight="1" x14ac:dyDescent="0.2">
      <c r="A711" s="180" t="s">
        <v>14</v>
      </c>
      <c r="B711" s="158"/>
      <c r="C711" s="158"/>
      <c r="D711" s="176"/>
      <c r="E711" s="178"/>
      <c r="F711" s="178"/>
      <c r="G711" s="178"/>
      <c r="H711" s="178"/>
      <c r="I711" s="178"/>
      <c r="J711" s="178"/>
    </row>
    <row r="712" spans="1:10" ht="12" customHeight="1" x14ac:dyDescent="0.2">
      <c r="A712" s="169"/>
      <c r="B712" s="158" t="s">
        <v>447</v>
      </c>
      <c r="C712" s="158"/>
      <c r="D712" s="158"/>
      <c r="E712" s="167">
        <f t="shared" ref="E712:J712" si="125">E126</f>
        <v>0</v>
      </c>
      <c r="F712" s="167">
        <f t="shared" si="125"/>
        <v>0</v>
      </c>
      <c r="G712" s="167">
        <f t="shared" si="125"/>
        <v>0</v>
      </c>
      <c r="H712" s="167">
        <f t="shared" si="125"/>
        <v>0</v>
      </c>
      <c r="I712" s="167">
        <f t="shared" si="125"/>
        <v>0</v>
      </c>
      <c r="J712" s="167">
        <f t="shared" si="125"/>
        <v>0</v>
      </c>
    </row>
    <row r="713" spans="1:10" x14ac:dyDescent="0.2">
      <c r="A713" s="169"/>
      <c r="B713" s="158" t="s">
        <v>806</v>
      </c>
      <c r="C713" s="158"/>
      <c r="D713" s="158"/>
      <c r="E713" s="167">
        <f t="shared" ref="E713:J713" si="126">E232</f>
        <v>23781767.850000001</v>
      </c>
      <c r="F713" s="167">
        <f t="shared" si="126"/>
        <v>49587800</v>
      </c>
      <c r="G713" s="167">
        <f t="shared" si="126"/>
        <v>54659500</v>
      </c>
      <c r="H713" s="167">
        <f t="shared" si="126"/>
        <v>25509200</v>
      </c>
      <c r="I713" s="167">
        <f t="shared" si="126"/>
        <v>10147200</v>
      </c>
      <c r="J713" s="167">
        <f t="shared" si="126"/>
        <v>0</v>
      </c>
    </row>
    <row r="714" spans="1:10" x14ac:dyDescent="0.2">
      <c r="A714" s="169"/>
      <c r="B714" s="158" t="s">
        <v>807</v>
      </c>
      <c r="C714" s="158"/>
      <c r="D714" s="158"/>
      <c r="E714" s="167">
        <f t="shared" ref="E714:J714" si="127">E301</f>
        <v>0</v>
      </c>
      <c r="F714" s="167">
        <f t="shared" si="127"/>
        <v>0</v>
      </c>
      <c r="G714" s="167">
        <f t="shared" si="127"/>
        <v>0</v>
      </c>
      <c r="H714" s="167">
        <f t="shared" si="127"/>
        <v>0</v>
      </c>
      <c r="I714" s="167">
        <f t="shared" si="127"/>
        <v>0</v>
      </c>
      <c r="J714" s="167">
        <f t="shared" si="127"/>
        <v>0</v>
      </c>
    </row>
    <row r="715" spans="1:10" x14ac:dyDescent="0.2">
      <c r="A715" s="169"/>
      <c r="B715" s="158" t="s">
        <v>808</v>
      </c>
      <c r="C715" s="158"/>
      <c r="D715" s="158"/>
      <c r="E715" s="167">
        <f t="shared" ref="E715:J715" si="128">E389</f>
        <v>0</v>
      </c>
      <c r="F715" s="167">
        <f t="shared" si="128"/>
        <v>0</v>
      </c>
      <c r="G715" s="167">
        <f t="shared" si="128"/>
        <v>0</v>
      </c>
      <c r="H715" s="167">
        <f t="shared" si="128"/>
        <v>0</v>
      </c>
      <c r="I715" s="167">
        <f t="shared" si="128"/>
        <v>0</v>
      </c>
      <c r="J715" s="167">
        <f t="shared" si="128"/>
        <v>0</v>
      </c>
    </row>
    <row r="716" spans="1:10" x14ac:dyDescent="0.2">
      <c r="A716" s="169"/>
      <c r="B716" s="169" t="s">
        <v>809</v>
      </c>
      <c r="C716" s="169"/>
      <c r="D716" s="169"/>
      <c r="E716" s="167">
        <f t="shared" ref="E716:J716" si="129">E481</f>
        <v>0</v>
      </c>
      <c r="F716" s="167">
        <f t="shared" si="129"/>
        <v>0</v>
      </c>
      <c r="G716" s="167">
        <f t="shared" si="129"/>
        <v>0</v>
      </c>
      <c r="H716" s="167">
        <f t="shared" si="129"/>
        <v>0</v>
      </c>
      <c r="I716" s="167">
        <f t="shared" si="129"/>
        <v>0</v>
      </c>
      <c r="J716" s="167">
        <f t="shared" si="129"/>
        <v>0</v>
      </c>
    </row>
    <row r="717" spans="1:10" x14ac:dyDescent="0.2">
      <c r="A717" s="169"/>
      <c r="B717" s="158" t="s">
        <v>810</v>
      </c>
      <c r="C717" s="158"/>
      <c r="D717" s="158"/>
      <c r="E717" s="167">
        <f t="shared" ref="E717:J717" si="130">E567</f>
        <v>0</v>
      </c>
      <c r="F717" s="167">
        <f t="shared" si="130"/>
        <v>0</v>
      </c>
      <c r="G717" s="167">
        <f t="shared" si="130"/>
        <v>0</v>
      </c>
      <c r="H717" s="167">
        <f t="shared" si="130"/>
        <v>0</v>
      </c>
      <c r="I717" s="167">
        <f t="shared" si="130"/>
        <v>0</v>
      </c>
      <c r="J717" s="167">
        <f t="shared" si="130"/>
        <v>0</v>
      </c>
    </row>
    <row r="718" spans="1:10" x14ac:dyDescent="0.2">
      <c r="A718" s="169"/>
      <c r="B718" s="158" t="s">
        <v>811</v>
      </c>
      <c r="C718" s="158"/>
      <c r="D718" s="158"/>
      <c r="E718" s="168">
        <f t="shared" ref="E718:J718" si="131">E635</f>
        <v>0</v>
      </c>
      <c r="F718" s="168">
        <f t="shared" si="131"/>
        <v>0</v>
      </c>
      <c r="G718" s="168">
        <f t="shared" si="131"/>
        <v>0</v>
      </c>
      <c r="H718" s="168">
        <f t="shared" si="131"/>
        <v>0</v>
      </c>
      <c r="I718" s="168">
        <f t="shared" si="131"/>
        <v>0</v>
      </c>
      <c r="J718" s="168">
        <f t="shared" si="131"/>
        <v>0</v>
      </c>
    </row>
    <row r="719" spans="1:10" ht="11.45" customHeight="1" thickBot="1" x14ac:dyDescent="0.25">
      <c r="A719" s="179"/>
      <c r="B719" s="179" t="s">
        <v>56</v>
      </c>
      <c r="C719" s="176"/>
      <c r="D719" s="158"/>
      <c r="E719" s="172">
        <f t="shared" ref="E719:J719" si="132">SUM(E712:E718)</f>
        <v>23781767.850000001</v>
      </c>
      <c r="F719" s="172">
        <f t="shared" si="132"/>
        <v>49587800</v>
      </c>
      <c r="G719" s="172">
        <f t="shared" si="132"/>
        <v>54659500</v>
      </c>
      <c r="H719" s="172">
        <f t="shared" si="132"/>
        <v>25509200</v>
      </c>
      <c r="I719" s="172">
        <f t="shared" si="132"/>
        <v>10147200</v>
      </c>
      <c r="J719" s="172">
        <f t="shared" si="132"/>
        <v>0</v>
      </c>
    </row>
    <row r="720" spans="1:10" x14ac:dyDescent="0.2">
      <c r="A720" s="158"/>
      <c r="B720" s="158"/>
      <c r="C720" s="158"/>
      <c r="D720" s="158"/>
      <c r="E720" s="178"/>
      <c r="F720" s="178"/>
      <c r="G720" s="178"/>
      <c r="H720" s="163"/>
      <c r="I720" s="163"/>
      <c r="J720" s="163"/>
    </row>
    <row r="721" spans="1:10" ht="15" thickBot="1" x14ac:dyDescent="0.25">
      <c r="A721" s="158"/>
      <c r="B721" s="158"/>
      <c r="C721" s="158"/>
      <c r="D721" s="158"/>
      <c r="E721" s="176"/>
      <c r="F721" s="203" t="s">
        <v>341</v>
      </c>
      <c r="G721" s="176"/>
      <c r="H721" s="176"/>
      <c r="I721" s="181"/>
      <c r="J721" s="181"/>
    </row>
    <row r="722" spans="1:10" ht="8.25" customHeight="1" thickTop="1" x14ac:dyDescent="0.2">
      <c r="A722" s="182"/>
      <c r="B722" s="182"/>
      <c r="C722" s="182"/>
      <c r="D722" s="182"/>
      <c r="E722" s="182"/>
      <c r="F722" s="204"/>
      <c r="G722" s="182"/>
      <c r="H722" s="182"/>
      <c r="I722" s="182"/>
      <c r="J722" s="182"/>
    </row>
    <row r="723" spans="1:10" x14ac:dyDescent="0.2">
      <c r="A723" s="183"/>
      <c r="B723" s="183">
        <v>210</v>
      </c>
      <c r="C723" s="158" t="s">
        <v>6</v>
      </c>
      <c r="D723" s="158"/>
      <c r="E723" s="167">
        <f t="shared" ref="E723:J738" si="133">SUMIF($A$55:$A$1067,$B723,E$55:E$1067)</f>
        <v>3401827.72</v>
      </c>
      <c r="F723" s="167">
        <f t="shared" si="133"/>
        <v>4203000</v>
      </c>
      <c r="G723" s="167">
        <f t="shared" si="133"/>
        <v>4223300</v>
      </c>
      <c r="H723" s="167">
        <f t="shared" si="133"/>
        <v>4207200</v>
      </c>
      <c r="I723" s="167">
        <f t="shared" si="133"/>
        <v>4488900</v>
      </c>
      <c r="J723" s="167">
        <f t="shared" si="133"/>
        <v>4548000</v>
      </c>
    </row>
    <row r="724" spans="1:10" x14ac:dyDescent="0.2">
      <c r="A724" s="183"/>
      <c r="B724" s="183">
        <v>211</v>
      </c>
      <c r="C724" s="171" t="s">
        <v>7</v>
      </c>
      <c r="D724" s="158"/>
      <c r="E724" s="167">
        <f t="shared" si="133"/>
        <v>1453574.55</v>
      </c>
      <c r="F724" s="167">
        <f t="shared" si="133"/>
        <v>0</v>
      </c>
      <c r="G724" s="167">
        <f t="shared" si="133"/>
        <v>0</v>
      </c>
      <c r="H724" s="167">
        <f t="shared" si="133"/>
        <v>0</v>
      </c>
      <c r="I724" s="167">
        <f t="shared" si="133"/>
        <v>0</v>
      </c>
      <c r="J724" s="167">
        <f t="shared" si="133"/>
        <v>0</v>
      </c>
    </row>
    <row r="725" spans="1:10" x14ac:dyDescent="0.2">
      <c r="A725" s="183"/>
      <c r="B725" s="183">
        <v>212</v>
      </c>
      <c r="C725" s="158" t="s">
        <v>8</v>
      </c>
      <c r="D725" s="158"/>
      <c r="E725" s="167">
        <f t="shared" si="133"/>
        <v>10588.54</v>
      </c>
      <c r="F725" s="167">
        <f t="shared" si="133"/>
        <v>0</v>
      </c>
      <c r="G725" s="167">
        <f t="shared" si="133"/>
        <v>0</v>
      </c>
      <c r="H725" s="167">
        <f t="shared" si="133"/>
        <v>0</v>
      </c>
      <c r="I725" s="167">
        <f t="shared" si="133"/>
        <v>0</v>
      </c>
      <c r="J725" s="167">
        <f t="shared" si="133"/>
        <v>0</v>
      </c>
    </row>
    <row r="726" spans="1:10" x14ac:dyDescent="0.2">
      <c r="A726" s="183"/>
      <c r="B726" s="183">
        <v>213</v>
      </c>
      <c r="C726" s="158" t="s">
        <v>182</v>
      </c>
      <c r="D726" s="158"/>
      <c r="E726" s="167">
        <f t="shared" si="133"/>
        <v>0</v>
      </c>
      <c r="F726" s="167">
        <f t="shared" si="133"/>
        <v>0</v>
      </c>
      <c r="G726" s="167">
        <f t="shared" si="133"/>
        <v>0</v>
      </c>
      <c r="H726" s="167">
        <f t="shared" si="133"/>
        <v>0</v>
      </c>
      <c r="I726" s="167">
        <f t="shared" si="133"/>
        <v>0</v>
      </c>
      <c r="J726" s="167">
        <f t="shared" si="133"/>
        <v>0</v>
      </c>
    </row>
    <row r="727" spans="1:10" x14ac:dyDescent="0.2">
      <c r="A727" s="183"/>
      <c r="B727" s="183">
        <v>216</v>
      </c>
      <c r="C727" s="158" t="s">
        <v>9</v>
      </c>
      <c r="D727" s="158"/>
      <c r="E727" s="167">
        <f t="shared" si="133"/>
        <v>686932.03</v>
      </c>
      <c r="F727" s="167">
        <f t="shared" si="133"/>
        <v>820900</v>
      </c>
      <c r="G727" s="167">
        <f t="shared" si="133"/>
        <v>820900</v>
      </c>
      <c r="H727" s="167">
        <f t="shared" si="133"/>
        <v>797600</v>
      </c>
      <c r="I727" s="167">
        <f t="shared" si="133"/>
        <v>811800</v>
      </c>
      <c r="J727" s="167">
        <f t="shared" si="133"/>
        <v>811800</v>
      </c>
    </row>
    <row r="728" spans="1:10" x14ac:dyDescent="0.2">
      <c r="A728" s="183"/>
      <c r="B728" s="183">
        <v>218</v>
      </c>
      <c r="C728" s="158" t="s">
        <v>183</v>
      </c>
      <c r="D728" s="158"/>
      <c r="E728" s="167">
        <f t="shared" si="133"/>
        <v>19500.239999999998</v>
      </c>
      <c r="F728" s="167">
        <f t="shared" si="133"/>
        <v>0</v>
      </c>
      <c r="G728" s="167">
        <f t="shared" si="133"/>
        <v>0</v>
      </c>
      <c r="H728" s="167">
        <f t="shared" si="133"/>
        <v>121800</v>
      </c>
      <c r="I728" s="167">
        <f t="shared" si="133"/>
        <v>0</v>
      </c>
      <c r="J728" s="167">
        <f t="shared" si="133"/>
        <v>0</v>
      </c>
    </row>
    <row r="729" spans="1:10" x14ac:dyDescent="0.2">
      <c r="A729" s="183"/>
      <c r="B729" s="183">
        <v>219</v>
      </c>
      <c r="C729" s="158" t="s">
        <v>184</v>
      </c>
      <c r="D729" s="158"/>
      <c r="E729" s="167">
        <f t="shared" si="133"/>
        <v>0</v>
      </c>
      <c r="F729" s="167">
        <f t="shared" si="133"/>
        <v>0</v>
      </c>
      <c r="G729" s="167">
        <f t="shared" si="133"/>
        <v>0</v>
      </c>
      <c r="H729" s="167">
        <f t="shared" si="133"/>
        <v>0</v>
      </c>
      <c r="I729" s="167">
        <f t="shared" si="133"/>
        <v>0</v>
      </c>
      <c r="J729" s="167">
        <f t="shared" si="133"/>
        <v>0</v>
      </c>
    </row>
    <row r="730" spans="1:10" x14ac:dyDescent="0.2">
      <c r="A730" s="183"/>
      <c r="B730" s="183">
        <v>220</v>
      </c>
      <c r="C730" s="158" t="s">
        <v>185</v>
      </c>
      <c r="D730" s="158"/>
      <c r="E730" s="167">
        <f t="shared" si="133"/>
        <v>1304.4000000000001</v>
      </c>
      <c r="F730" s="167">
        <f t="shared" si="133"/>
        <v>9200</v>
      </c>
      <c r="G730" s="167">
        <f t="shared" si="133"/>
        <v>8700</v>
      </c>
      <c r="H730" s="167">
        <f t="shared" si="133"/>
        <v>2700</v>
      </c>
      <c r="I730" s="167">
        <f t="shared" si="133"/>
        <v>2700</v>
      </c>
      <c r="J730" s="167">
        <f t="shared" si="133"/>
        <v>2700</v>
      </c>
    </row>
    <row r="731" spans="1:10" x14ac:dyDescent="0.2">
      <c r="A731" s="183"/>
      <c r="B731" s="183">
        <v>222</v>
      </c>
      <c r="C731" s="158" t="s">
        <v>186</v>
      </c>
      <c r="D731" s="158"/>
      <c r="E731" s="167">
        <f t="shared" si="133"/>
        <v>150646.34000000003</v>
      </c>
      <c r="F731" s="167">
        <f t="shared" si="133"/>
        <v>275000</v>
      </c>
      <c r="G731" s="167">
        <f t="shared" si="133"/>
        <v>286250</v>
      </c>
      <c r="H731" s="167">
        <f t="shared" si="133"/>
        <v>287000</v>
      </c>
      <c r="I731" s="167">
        <f t="shared" si="133"/>
        <v>287000</v>
      </c>
      <c r="J731" s="167">
        <f t="shared" si="133"/>
        <v>287000</v>
      </c>
    </row>
    <row r="732" spans="1:10" x14ac:dyDescent="0.2">
      <c r="A732" s="183"/>
      <c r="B732" s="183">
        <v>224</v>
      </c>
      <c r="C732" s="158" t="s">
        <v>187</v>
      </c>
      <c r="D732" s="158"/>
      <c r="E732" s="167">
        <f t="shared" si="133"/>
        <v>22312.85</v>
      </c>
      <c r="F732" s="167">
        <f t="shared" si="133"/>
        <v>49000</v>
      </c>
      <c r="G732" s="167">
        <f t="shared" si="133"/>
        <v>37750</v>
      </c>
      <c r="H732" s="167">
        <f t="shared" si="133"/>
        <v>44400</v>
      </c>
      <c r="I732" s="167">
        <f t="shared" si="133"/>
        <v>44400</v>
      </c>
      <c r="J732" s="167">
        <f t="shared" si="133"/>
        <v>44400</v>
      </c>
    </row>
    <row r="733" spans="1:10" x14ac:dyDescent="0.2">
      <c r="A733" s="183"/>
      <c r="B733" s="183">
        <v>226</v>
      </c>
      <c r="C733" s="158" t="s">
        <v>188</v>
      </c>
      <c r="D733" s="158"/>
      <c r="E733" s="167">
        <f t="shared" si="133"/>
        <v>50929.039999999994</v>
      </c>
      <c r="F733" s="167">
        <f t="shared" si="133"/>
        <v>56500</v>
      </c>
      <c r="G733" s="167">
        <f t="shared" si="133"/>
        <v>56500</v>
      </c>
      <c r="H733" s="167">
        <f t="shared" si="133"/>
        <v>56700</v>
      </c>
      <c r="I733" s="167">
        <f t="shared" si="133"/>
        <v>56700</v>
      </c>
      <c r="J733" s="167">
        <f t="shared" si="133"/>
        <v>56700</v>
      </c>
    </row>
    <row r="734" spans="1:10" x14ac:dyDescent="0.2">
      <c r="A734" s="183"/>
      <c r="B734" s="183">
        <v>228</v>
      </c>
      <c r="C734" s="158" t="s">
        <v>189</v>
      </c>
      <c r="D734" s="158"/>
      <c r="E734" s="167">
        <f t="shared" si="133"/>
        <v>72831.11</v>
      </c>
      <c r="F734" s="167">
        <f t="shared" si="133"/>
        <v>60000</v>
      </c>
      <c r="G734" s="167">
        <f t="shared" si="133"/>
        <v>70500</v>
      </c>
      <c r="H734" s="167">
        <f t="shared" si="133"/>
        <v>76000</v>
      </c>
      <c r="I734" s="167">
        <f t="shared" si="133"/>
        <v>76000</v>
      </c>
      <c r="J734" s="167">
        <f t="shared" si="133"/>
        <v>76000</v>
      </c>
    </row>
    <row r="735" spans="1:10" x14ac:dyDescent="0.2">
      <c r="A735" s="183"/>
      <c r="B735" s="183">
        <v>229</v>
      </c>
      <c r="C735" s="158" t="s">
        <v>190</v>
      </c>
      <c r="D735" s="158"/>
      <c r="E735" s="167">
        <f t="shared" si="133"/>
        <v>213363.27999999997</v>
      </c>
      <c r="F735" s="167">
        <f t="shared" si="133"/>
        <v>118700</v>
      </c>
      <c r="G735" s="167">
        <f t="shared" si="133"/>
        <v>1918700</v>
      </c>
      <c r="H735" s="167">
        <f t="shared" si="133"/>
        <v>1937900</v>
      </c>
      <c r="I735" s="167">
        <f t="shared" si="133"/>
        <v>1937900</v>
      </c>
      <c r="J735" s="167">
        <f t="shared" si="133"/>
        <v>1937900</v>
      </c>
    </row>
    <row r="736" spans="1:10" x14ac:dyDescent="0.2">
      <c r="A736" s="183"/>
      <c r="B736" s="183">
        <v>230</v>
      </c>
      <c r="C736" s="158" t="s">
        <v>191</v>
      </c>
      <c r="D736" s="158"/>
      <c r="E736" s="167">
        <f t="shared" si="133"/>
        <v>20916.59</v>
      </c>
      <c r="F736" s="167">
        <f t="shared" si="133"/>
        <v>16000</v>
      </c>
      <c r="G736" s="167">
        <f t="shared" si="133"/>
        <v>16000</v>
      </c>
      <c r="H736" s="167">
        <f t="shared" si="133"/>
        <v>16500</v>
      </c>
      <c r="I736" s="167">
        <f t="shared" si="133"/>
        <v>16500</v>
      </c>
      <c r="J736" s="167">
        <f t="shared" si="133"/>
        <v>16500</v>
      </c>
    </row>
    <row r="737" spans="1:10" x14ac:dyDescent="0.2">
      <c r="A737" s="183"/>
      <c r="B737" s="183">
        <v>232</v>
      </c>
      <c r="C737" s="158" t="s">
        <v>192</v>
      </c>
      <c r="D737" s="158"/>
      <c r="E737" s="167">
        <f t="shared" si="133"/>
        <v>45957.880000000005</v>
      </c>
      <c r="F737" s="167">
        <f t="shared" si="133"/>
        <v>54900</v>
      </c>
      <c r="G737" s="167">
        <f t="shared" si="133"/>
        <v>54900</v>
      </c>
      <c r="H737" s="167">
        <f t="shared" si="133"/>
        <v>49600</v>
      </c>
      <c r="I737" s="167">
        <f t="shared" si="133"/>
        <v>49600</v>
      </c>
      <c r="J737" s="167">
        <f t="shared" si="133"/>
        <v>49600</v>
      </c>
    </row>
    <row r="738" spans="1:10" x14ac:dyDescent="0.2">
      <c r="A738" s="183"/>
      <c r="B738" s="183">
        <v>234</v>
      </c>
      <c r="C738" s="158" t="s">
        <v>193</v>
      </c>
      <c r="D738" s="158"/>
      <c r="E738" s="167">
        <f t="shared" si="133"/>
        <v>96000</v>
      </c>
      <c r="F738" s="167">
        <f t="shared" si="133"/>
        <v>138000</v>
      </c>
      <c r="G738" s="167">
        <f t="shared" si="133"/>
        <v>138000</v>
      </c>
      <c r="H738" s="167">
        <f t="shared" si="133"/>
        <v>79200</v>
      </c>
      <c r="I738" s="167">
        <f t="shared" si="133"/>
        <v>79200</v>
      </c>
      <c r="J738" s="167">
        <f t="shared" si="133"/>
        <v>79200</v>
      </c>
    </row>
    <row r="739" spans="1:10" x14ac:dyDescent="0.2">
      <c r="A739" s="183"/>
      <c r="B739" s="183">
        <v>236</v>
      </c>
      <c r="C739" s="158" t="s">
        <v>194</v>
      </c>
      <c r="D739" s="158"/>
      <c r="E739" s="167">
        <f t="shared" ref="E739:J754" si="134">SUMIF($A$55:$A$1067,$B739,E$55:E$1067)</f>
        <v>0</v>
      </c>
      <c r="F739" s="167">
        <f t="shared" si="134"/>
        <v>545900</v>
      </c>
      <c r="G739" s="167">
        <f t="shared" si="134"/>
        <v>3629700</v>
      </c>
      <c r="H739" s="167">
        <f t="shared" si="134"/>
        <v>495500</v>
      </c>
      <c r="I739" s="167">
        <f t="shared" si="134"/>
        <v>495500</v>
      </c>
      <c r="J739" s="167">
        <f t="shared" si="134"/>
        <v>495500</v>
      </c>
    </row>
    <row r="740" spans="1:10" x14ac:dyDescent="0.2">
      <c r="A740" s="183"/>
      <c r="B740" s="183">
        <v>238</v>
      </c>
      <c r="C740" s="158" t="s">
        <v>195</v>
      </c>
      <c r="D740" s="158"/>
      <c r="E740" s="167">
        <f t="shared" si="134"/>
        <v>316805.5</v>
      </c>
      <c r="F740" s="167">
        <f t="shared" si="134"/>
        <v>319200</v>
      </c>
      <c r="G740" s="167">
        <f t="shared" si="134"/>
        <v>319200</v>
      </c>
      <c r="H740" s="167">
        <f t="shared" si="134"/>
        <v>319200</v>
      </c>
      <c r="I740" s="167">
        <f t="shared" si="134"/>
        <v>319200</v>
      </c>
      <c r="J740" s="167">
        <f t="shared" si="134"/>
        <v>319200</v>
      </c>
    </row>
    <row r="741" spans="1:10" x14ac:dyDescent="0.2">
      <c r="A741" s="183"/>
      <c r="B741" s="183">
        <v>240</v>
      </c>
      <c r="C741" s="158" t="s">
        <v>196</v>
      </c>
      <c r="D741" s="158"/>
      <c r="E741" s="167">
        <f t="shared" si="134"/>
        <v>9460.9500000000007</v>
      </c>
      <c r="F741" s="167">
        <f t="shared" si="134"/>
        <v>10000</v>
      </c>
      <c r="G741" s="167">
        <f t="shared" si="134"/>
        <v>10000</v>
      </c>
      <c r="H741" s="167">
        <f t="shared" si="134"/>
        <v>10000</v>
      </c>
      <c r="I741" s="167">
        <f t="shared" si="134"/>
        <v>10000</v>
      </c>
      <c r="J741" s="167">
        <f t="shared" si="134"/>
        <v>10000</v>
      </c>
    </row>
    <row r="742" spans="1:10" x14ac:dyDescent="0.2">
      <c r="A742" s="183"/>
      <c r="B742" s="183">
        <v>242</v>
      </c>
      <c r="C742" s="158" t="s">
        <v>197</v>
      </c>
      <c r="D742" s="158"/>
      <c r="E742" s="167">
        <f t="shared" si="134"/>
        <v>32292.23</v>
      </c>
      <c r="F742" s="167">
        <f t="shared" si="134"/>
        <v>0</v>
      </c>
      <c r="G742" s="167">
        <f t="shared" si="134"/>
        <v>0</v>
      </c>
      <c r="H742" s="167">
        <f t="shared" si="134"/>
        <v>0</v>
      </c>
      <c r="I742" s="167">
        <f t="shared" si="134"/>
        <v>0</v>
      </c>
      <c r="J742" s="167">
        <f t="shared" si="134"/>
        <v>0</v>
      </c>
    </row>
    <row r="743" spans="1:10" x14ac:dyDescent="0.2">
      <c r="A743" s="183"/>
      <c r="B743" s="183">
        <v>244</v>
      </c>
      <c r="C743" s="158" t="s">
        <v>198</v>
      </c>
      <c r="D743" s="158"/>
      <c r="E743" s="167">
        <f t="shared" si="134"/>
        <v>2673</v>
      </c>
      <c r="F743" s="167">
        <f t="shared" si="134"/>
        <v>3500</v>
      </c>
      <c r="G743" s="167">
        <f t="shared" si="134"/>
        <v>3500</v>
      </c>
      <c r="H743" s="167">
        <f t="shared" si="134"/>
        <v>3500</v>
      </c>
      <c r="I743" s="167">
        <f t="shared" si="134"/>
        <v>3500</v>
      </c>
      <c r="J743" s="167">
        <f t="shared" si="134"/>
        <v>3500</v>
      </c>
    </row>
    <row r="744" spans="1:10" x14ac:dyDescent="0.2">
      <c r="A744" s="183"/>
      <c r="B744" s="183">
        <v>246</v>
      </c>
      <c r="C744" s="158" t="s">
        <v>199</v>
      </c>
      <c r="D744" s="158"/>
      <c r="E744" s="167">
        <f t="shared" si="134"/>
        <v>41544.210000000006</v>
      </c>
      <c r="F744" s="167">
        <f t="shared" si="134"/>
        <v>73500</v>
      </c>
      <c r="G744" s="167">
        <f t="shared" si="134"/>
        <v>63500</v>
      </c>
      <c r="H744" s="167">
        <f t="shared" si="134"/>
        <v>111500</v>
      </c>
      <c r="I744" s="167">
        <f t="shared" si="134"/>
        <v>111500</v>
      </c>
      <c r="J744" s="167">
        <f t="shared" si="134"/>
        <v>111500</v>
      </c>
    </row>
    <row r="745" spans="1:10" x14ac:dyDescent="0.2">
      <c r="A745" s="183"/>
      <c r="B745" s="183">
        <v>247</v>
      </c>
      <c r="C745" s="158" t="s">
        <v>200</v>
      </c>
      <c r="D745" s="158"/>
      <c r="E745" s="167">
        <f t="shared" si="134"/>
        <v>0</v>
      </c>
      <c r="F745" s="167">
        <f t="shared" si="134"/>
        <v>0</v>
      </c>
      <c r="G745" s="167">
        <f t="shared" si="134"/>
        <v>0</v>
      </c>
      <c r="H745" s="167">
        <f t="shared" si="134"/>
        <v>0</v>
      </c>
      <c r="I745" s="167">
        <f t="shared" si="134"/>
        <v>0</v>
      </c>
      <c r="J745" s="167">
        <f t="shared" si="134"/>
        <v>0</v>
      </c>
    </row>
    <row r="746" spans="1:10" x14ac:dyDescent="0.2">
      <c r="A746" s="183"/>
      <c r="B746" s="183">
        <v>260</v>
      </c>
      <c r="C746" s="158" t="s">
        <v>201</v>
      </c>
      <c r="D746" s="158"/>
      <c r="E746" s="167">
        <f t="shared" si="134"/>
        <v>0</v>
      </c>
      <c r="F746" s="167">
        <f t="shared" si="134"/>
        <v>1200</v>
      </c>
      <c r="G746" s="167">
        <f t="shared" si="134"/>
        <v>1200</v>
      </c>
      <c r="H746" s="167">
        <f t="shared" si="134"/>
        <v>0</v>
      </c>
      <c r="I746" s="167">
        <f t="shared" si="134"/>
        <v>0</v>
      </c>
      <c r="J746" s="167">
        <f t="shared" si="134"/>
        <v>0</v>
      </c>
    </row>
    <row r="747" spans="1:10" x14ac:dyDescent="0.2">
      <c r="A747" s="183"/>
      <c r="B747" s="183">
        <v>261</v>
      </c>
      <c r="C747" s="158" t="s">
        <v>202</v>
      </c>
      <c r="D747" s="158"/>
      <c r="E747" s="167">
        <f t="shared" si="134"/>
        <v>521778.92</v>
      </c>
      <c r="F747" s="167">
        <f t="shared" si="134"/>
        <v>205000</v>
      </c>
      <c r="G747" s="167">
        <f t="shared" si="134"/>
        <v>583200</v>
      </c>
      <c r="H747" s="167">
        <f t="shared" si="134"/>
        <v>567000</v>
      </c>
      <c r="I747" s="167">
        <f t="shared" si="134"/>
        <v>567000</v>
      </c>
      <c r="J747" s="167">
        <f t="shared" si="134"/>
        <v>567000</v>
      </c>
    </row>
    <row r="748" spans="1:10" x14ac:dyDescent="0.2">
      <c r="A748" s="183"/>
      <c r="B748" s="183">
        <v>262</v>
      </c>
      <c r="C748" s="158" t="s">
        <v>203</v>
      </c>
      <c r="D748" s="158"/>
      <c r="E748" s="167">
        <f t="shared" si="134"/>
        <v>1276260.3699999999</v>
      </c>
      <c r="F748" s="167">
        <f t="shared" si="134"/>
        <v>0</v>
      </c>
      <c r="G748" s="167">
        <f t="shared" si="134"/>
        <v>0</v>
      </c>
      <c r="H748" s="167">
        <f t="shared" si="134"/>
        <v>0</v>
      </c>
      <c r="I748" s="167">
        <f t="shared" si="134"/>
        <v>0</v>
      </c>
      <c r="J748" s="167">
        <f t="shared" si="134"/>
        <v>0</v>
      </c>
    </row>
    <row r="749" spans="1:10" x14ac:dyDescent="0.2">
      <c r="A749" s="183"/>
      <c r="B749" s="183">
        <v>265</v>
      </c>
      <c r="C749" s="158" t="s">
        <v>204</v>
      </c>
      <c r="D749" s="158"/>
      <c r="E749" s="167">
        <f t="shared" si="134"/>
        <v>0</v>
      </c>
      <c r="F749" s="167">
        <f t="shared" si="134"/>
        <v>0</v>
      </c>
      <c r="G749" s="167">
        <f t="shared" si="134"/>
        <v>0</v>
      </c>
      <c r="H749" s="167">
        <f t="shared" si="134"/>
        <v>0</v>
      </c>
      <c r="I749" s="167">
        <f t="shared" si="134"/>
        <v>0</v>
      </c>
      <c r="J749" s="167">
        <f t="shared" si="134"/>
        <v>0</v>
      </c>
    </row>
    <row r="750" spans="1:10" x14ac:dyDescent="0.2">
      <c r="A750" s="183"/>
      <c r="B750" s="183">
        <v>266</v>
      </c>
      <c r="C750" s="158" t="s">
        <v>205</v>
      </c>
      <c r="D750" s="158"/>
      <c r="E750" s="167">
        <f t="shared" si="134"/>
        <v>0</v>
      </c>
      <c r="F750" s="167">
        <f t="shared" si="134"/>
        <v>0</v>
      </c>
      <c r="G750" s="167">
        <f t="shared" si="134"/>
        <v>0</v>
      </c>
      <c r="H750" s="167">
        <f t="shared" si="134"/>
        <v>0</v>
      </c>
      <c r="I750" s="167">
        <f t="shared" si="134"/>
        <v>0</v>
      </c>
      <c r="J750" s="167">
        <f t="shared" si="134"/>
        <v>0</v>
      </c>
    </row>
    <row r="751" spans="1:10" x14ac:dyDescent="0.2">
      <c r="A751" s="183"/>
      <c r="B751" s="183">
        <v>270</v>
      </c>
      <c r="C751" s="158" t="s">
        <v>206</v>
      </c>
      <c r="D751" s="158"/>
      <c r="E751" s="167">
        <f t="shared" si="134"/>
        <v>1368314.28</v>
      </c>
      <c r="F751" s="167">
        <f t="shared" si="134"/>
        <v>636500</v>
      </c>
      <c r="G751" s="167">
        <f t="shared" si="134"/>
        <v>1505500</v>
      </c>
      <c r="H751" s="167">
        <f t="shared" si="134"/>
        <v>1505500</v>
      </c>
      <c r="I751" s="167">
        <f t="shared" si="134"/>
        <v>1505500</v>
      </c>
      <c r="J751" s="167">
        <f t="shared" si="134"/>
        <v>1505500</v>
      </c>
    </row>
    <row r="752" spans="1:10" x14ac:dyDescent="0.2">
      <c r="A752" s="183"/>
      <c r="B752" s="183">
        <v>272</v>
      </c>
      <c r="C752" s="158" t="s">
        <v>207</v>
      </c>
      <c r="D752" s="158"/>
      <c r="E752" s="167">
        <f t="shared" si="134"/>
        <v>373321.03</v>
      </c>
      <c r="F752" s="167">
        <f t="shared" si="134"/>
        <v>246100</v>
      </c>
      <c r="G752" s="167">
        <f t="shared" si="134"/>
        <v>246100</v>
      </c>
      <c r="H752" s="167">
        <f t="shared" si="134"/>
        <v>125000</v>
      </c>
      <c r="I752" s="167">
        <f t="shared" si="134"/>
        <v>125000</v>
      </c>
      <c r="J752" s="167">
        <f t="shared" si="134"/>
        <v>125000</v>
      </c>
    </row>
    <row r="753" spans="1:10" x14ac:dyDescent="0.2">
      <c r="A753" s="183"/>
      <c r="B753" s="183">
        <v>273</v>
      </c>
      <c r="C753" s="158" t="s">
        <v>208</v>
      </c>
      <c r="D753" s="158"/>
      <c r="E753" s="167">
        <f t="shared" si="134"/>
        <v>0</v>
      </c>
      <c r="F753" s="167">
        <f t="shared" si="134"/>
        <v>0</v>
      </c>
      <c r="G753" s="167">
        <f t="shared" si="134"/>
        <v>0</v>
      </c>
      <c r="H753" s="167">
        <f t="shared" si="134"/>
        <v>0</v>
      </c>
      <c r="I753" s="167">
        <f t="shared" si="134"/>
        <v>0</v>
      </c>
      <c r="J753" s="167">
        <f t="shared" si="134"/>
        <v>0</v>
      </c>
    </row>
    <row r="754" spans="1:10" x14ac:dyDescent="0.2">
      <c r="A754" s="183"/>
      <c r="B754" s="183">
        <v>274</v>
      </c>
      <c r="C754" s="158" t="s">
        <v>209</v>
      </c>
      <c r="D754" s="158"/>
      <c r="E754" s="167">
        <f t="shared" si="134"/>
        <v>0</v>
      </c>
      <c r="F754" s="167">
        <f t="shared" si="134"/>
        <v>2525000</v>
      </c>
      <c r="G754" s="167">
        <f t="shared" si="134"/>
        <v>2525000</v>
      </c>
      <c r="H754" s="167">
        <f t="shared" si="134"/>
        <v>2500000</v>
      </c>
      <c r="I754" s="167">
        <f t="shared" si="134"/>
        <v>2500000</v>
      </c>
      <c r="J754" s="167">
        <f t="shared" si="134"/>
        <v>2500000</v>
      </c>
    </row>
    <row r="755" spans="1:10" x14ac:dyDescent="0.2">
      <c r="A755" s="183"/>
      <c r="B755" s="183">
        <v>275</v>
      </c>
      <c r="C755" s="158" t="s">
        <v>210</v>
      </c>
      <c r="D755" s="158"/>
      <c r="E755" s="167">
        <f t="shared" ref="E755:J766" si="135">SUMIF($A$55:$A$1067,$B755,E$55:E$1067)</f>
        <v>25315.29</v>
      </c>
      <c r="F755" s="167">
        <f t="shared" si="135"/>
        <v>46700</v>
      </c>
      <c r="G755" s="167">
        <f t="shared" si="135"/>
        <v>46700</v>
      </c>
      <c r="H755" s="167">
        <f t="shared" si="135"/>
        <v>230000</v>
      </c>
      <c r="I755" s="167">
        <f t="shared" si="135"/>
        <v>230000</v>
      </c>
      <c r="J755" s="167">
        <f t="shared" si="135"/>
        <v>230000</v>
      </c>
    </row>
    <row r="756" spans="1:10" x14ac:dyDescent="0.2">
      <c r="A756" s="183"/>
      <c r="B756" s="183">
        <v>276</v>
      </c>
      <c r="C756" s="158" t="s">
        <v>211</v>
      </c>
      <c r="D756" s="158"/>
      <c r="E756" s="167">
        <f t="shared" si="135"/>
        <v>0</v>
      </c>
      <c r="F756" s="167">
        <f t="shared" si="135"/>
        <v>0</v>
      </c>
      <c r="G756" s="167">
        <f t="shared" si="135"/>
        <v>0</v>
      </c>
      <c r="H756" s="167">
        <f t="shared" si="135"/>
        <v>0</v>
      </c>
      <c r="I756" s="167">
        <f t="shared" si="135"/>
        <v>0</v>
      </c>
      <c r="J756" s="167">
        <f t="shared" si="135"/>
        <v>0</v>
      </c>
    </row>
    <row r="757" spans="1:10" x14ac:dyDescent="0.2">
      <c r="A757" s="183"/>
      <c r="B757" s="183">
        <v>277</v>
      </c>
      <c r="C757" s="158" t="s">
        <v>212</v>
      </c>
      <c r="D757" s="158"/>
      <c r="E757" s="167">
        <f t="shared" si="135"/>
        <v>0</v>
      </c>
      <c r="F757" s="167">
        <f t="shared" si="135"/>
        <v>0</v>
      </c>
      <c r="G757" s="167">
        <f t="shared" si="135"/>
        <v>0</v>
      </c>
      <c r="H757" s="167">
        <f t="shared" si="135"/>
        <v>0</v>
      </c>
      <c r="I757" s="167">
        <f t="shared" si="135"/>
        <v>0</v>
      </c>
      <c r="J757" s="167">
        <f t="shared" si="135"/>
        <v>0</v>
      </c>
    </row>
    <row r="758" spans="1:10" x14ac:dyDescent="0.2">
      <c r="A758" s="183"/>
      <c r="B758" s="183">
        <v>278</v>
      </c>
      <c r="C758" s="158" t="s">
        <v>213</v>
      </c>
      <c r="D758" s="158"/>
      <c r="E758" s="167">
        <f t="shared" si="135"/>
        <v>0</v>
      </c>
      <c r="F758" s="167">
        <f t="shared" si="135"/>
        <v>0</v>
      </c>
      <c r="G758" s="167">
        <f t="shared" si="135"/>
        <v>0</v>
      </c>
      <c r="H758" s="167">
        <f t="shared" si="135"/>
        <v>0</v>
      </c>
      <c r="I758" s="167">
        <f t="shared" si="135"/>
        <v>0</v>
      </c>
      <c r="J758" s="167">
        <f t="shared" si="135"/>
        <v>0</v>
      </c>
    </row>
    <row r="759" spans="1:10" x14ac:dyDescent="0.2">
      <c r="A759" s="183"/>
      <c r="B759" s="183">
        <v>279</v>
      </c>
      <c r="C759" s="158" t="s">
        <v>214</v>
      </c>
      <c r="D759" s="158"/>
      <c r="E759" s="167">
        <f t="shared" si="135"/>
        <v>0</v>
      </c>
      <c r="F759" s="167">
        <f t="shared" si="135"/>
        <v>0</v>
      </c>
      <c r="G759" s="167">
        <f t="shared" si="135"/>
        <v>0</v>
      </c>
      <c r="H759" s="167">
        <f t="shared" si="135"/>
        <v>0</v>
      </c>
      <c r="I759" s="167">
        <f t="shared" si="135"/>
        <v>0</v>
      </c>
      <c r="J759" s="167">
        <f t="shared" si="135"/>
        <v>0</v>
      </c>
    </row>
    <row r="760" spans="1:10" x14ac:dyDescent="0.2">
      <c r="A760" s="183"/>
      <c r="B760" s="183">
        <v>280</v>
      </c>
      <c r="C760" s="158" t="s">
        <v>215</v>
      </c>
      <c r="D760" s="158"/>
      <c r="E760" s="167">
        <f t="shared" si="135"/>
        <v>0</v>
      </c>
      <c r="F760" s="167">
        <f t="shared" si="135"/>
        <v>0</v>
      </c>
      <c r="G760" s="167">
        <f t="shared" si="135"/>
        <v>0</v>
      </c>
      <c r="H760" s="167">
        <f t="shared" si="135"/>
        <v>0</v>
      </c>
      <c r="I760" s="167">
        <f t="shared" si="135"/>
        <v>0</v>
      </c>
      <c r="J760" s="167">
        <f t="shared" si="135"/>
        <v>0</v>
      </c>
    </row>
    <row r="761" spans="1:10" x14ac:dyDescent="0.2">
      <c r="A761" s="183"/>
      <c r="B761" s="183">
        <v>281</v>
      </c>
      <c r="C761" s="158" t="s">
        <v>216</v>
      </c>
      <c r="D761" s="158"/>
      <c r="E761" s="167">
        <f t="shared" si="135"/>
        <v>27404.92</v>
      </c>
      <c r="F761" s="167">
        <f t="shared" si="135"/>
        <v>30000</v>
      </c>
      <c r="G761" s="167">
        <f t="shared" si="135"/>
        <v>30000</v>
      </c>
      <c r="H761" s="167">
        <f t="shared" si="135"/>
        <v>15000</v>
      </c>
      <c r="I761" s="167">
        <f t="shared" si="135"/>
        <v>15000</v>
      </c>
      <c r="J761" s="167">
        <f t="shared" si="135"/>
        <v>15000</v>
      </c>
    </row>
    <row r="762" spans="1:10" x14ac:dyDescent="0.2">
      <c r="A762" s="183"/>
      <c r="B762" s="183">
        <v>282</v>
      </c>
      <c r="C762" s="158" t="s">
        <v>217</v>
      </c>
      <c r="D762" s="158"/>
      <c r="E762" s="167">
        <f t="shared" si="135"/>
        <v>0</v>
      </c>
      <c r="F762" s="167">
        <f t="shared" si="135"/>
        <v>0</v>
      </c>
      <c r="G762" s="167">
        <f t="shared" si="135"/>
        <v>0</v>
      </c>
      <c r="H762" s="167">
        <f t="shared" si="135"/>
        <v>0</v>
      </c>
      <c r="I762" s="167">
        <f t="shared" si="135"/>
        <v>0</v>
      </c>
      <c r="J762" s="167">
        <f t="shared" si="135"/>
        <v>0</v>
      </c>
    </row>
    <row r="763" spans="1:10" x14ac:dyDescent="0.2">
      <c r="A763" s="183"/>
      <c r="B763" s="183">
        <v>283</v>
      </c>
      <c r="C763" s="158" t="s">
        <v>218</v>
      </c>
      <c r="D763" s="158"/>
      <c r="E763" s="167">
        <f t="shared" si="135"/>
        <v>0</v>
      </c>
      <c r="F763" s="167">
        <f t="shared" si="135"/>
        <v>0</v>
      </c>
      <c r="G763" s="167">
        <f t="shared" si="135"/>
        <v>0</v>
      </c>
      <c r="H763" s="167">
        <f t="shared" si="135"/>
        <v>0</v>
      </c>
      <c r="I763" s="167">
        <f t="shared" si="135"/>
        <v>0</v>
      </c>
      <c r="J763" s="167">
        <f t="shared" si="135"/>
        <v>0</v>
      </c>
    </row>
    <row r="764" spans="1:10" x14ac:dyDescent="0.2">
      <c r="A764" s="183"/>
      <c r="B764" s="183">
        <v>290</v>
      </c>
      <c r="C764" s="158" t="s">
        <v>220</v>
      </c>
      <c r="D764" s="158"/>
      <c r="E764" s="167">
        <f t="shared" si="135"/>
        <v>4582.63</v>
      </c>
      <c r="F764" s="167">
        <f t="shared" si="135"/>
        <v>54000</v>
      </c>
      <c r="G764" s="167">
        <f t="shared" si="135"/>
        <v>54000</v>
      </c>
      <c r="H764" s="167">
        <f t="shared" si="135"/>
        <v>3500</v>
      </c>
      <c r="I764" s="167">
        <f t="shared" si="135"/>
        <v>3500</v>
      </c>
      <c r="J764" s="167">
        <f t="shared" si="135"/>
        <v>3500</v>
      </c>
    </row>
    <row r="765" spans="1:10" x14ac:dyDescent="0.2">
      <c r="A765" s="183"/>
      <c r="B765" s="183">
        <v>292</v>
      </c>
      <c r="C765" s="158" t="s">
        <v>221</v>
      </c>
      <c r="D765" s="158"/>
      <c r="E765" s="167">
        <f t="shared" si="135"/>
        <v>652766.88</v>
      </c>
      <c r="F765" s="167">
        <f t="shared" si="135"/>
        <v>502000</v>
      </c>
      <c r="G765" s="167">
        <f t="shared" si="135"/>
        <v>502000</v>
      </c>
      <c r="H765" s="167">
        <f t="shared" si="135"/>
        <v>502000</v>
      </c>
      <c r="I765" s="167">
        <f t="shared" si="135"/>
        <v>502000</v>
      </c>
      <c r="J765" s="167">
        <f t="shared" si="135"/>
        <v>502000</v>
      </c>
    </row>
    <row r="766" spans="1:10" x14ac:dyDescent="0.2">
      <c r="A766" s="183"/>
      <c r="B766" s="183">
        <v>293</v>
      </c>
      <c r="C766" s="158" t="s">
        <v>222</v>
      </c>
      <c r="D766" s="158"/>
      <c r="E766" s="167">
        <f t="shared" si="135"/>
        <v>0</v>
      </c>
      <c r="F766" s="167">
        <f t="shared" si="135"/>
        <v>138000</v>
      </c>
      <c r="G766" s="167">
        <f t="shared" si="135"/>
        <v>138000</v>
      </c>
      <c r="H766" s="167">
        <f t="shared" si="135"/>
        <v>138000</v>
      </c>
      <c r="I766" s="167">
        <f t="shared" si="135"/>
        <v>138000</v>
      </c>
      <c r="J766" s="167">
        <f t="shared" si="135"/>
        <v>138000</v>
      </c>
    </row>
    <row r="767" spans="1:10" x14ac:dyDescent="0.2">
      <c r="A767" s="158"/>
      <c r="B767" s="183"/>
      <c r="C767" s="165" t="s">
        <v>990</v>
      </c>
      <c r="D767" s="176"/>
      <c r="E767" s="184">
        <f>SUM(E723:E766)</f>
        <v>10899204.780000001</v>
      </c>
      <c r="F767" s="184">
        <f t="shared" ref="F767:J767" si="136">SUM(F723:F766)</f>
        <v>11137800</v>
      </c>
      <c r="G767" s="184">
        <f t="shared" si="136"/>
        <v>17289100</v>
      </c>
      <c r="H767" s="184">
        <f t="shared" si="136"/>
        <v>14202300</v>
      </c>
      <c r="I767" s="184">
        <f t="shared" si="136"/>
        <v>14376400</v>
      </c>
      <c r="J767" s="184">
        <f t="shared" si="136"/>
        <v>14435500</v>
      </c>
    </row>
  </sheetData>
  <mergeCells count="695">
    <mergeCell ref="A658:E658"/>
    <mergeCell ref="A659:J659"/>
    <mergeCell ref="A660:E660"/>
    <mergeCell ref="A661:E661"/>
    <mergeCell ref="A662:E662"/>
    <mergeCell ref="A663:J663"/>
    <mergeCell ref="A652:J652"/>
    <mergeCell ref="A653:J653"/>
    <mergeCell ref="A654:E654"/>
    <mergeCell ref="A655:J655"/>
    <mergeCell ref="A656:E656"/>
    <mergeCell ref="A657:E657"/>
    <mergeCell ref="A646:J646"/>
    <mergeCell ref="A647:J647"/>
    <mergeCell ref="A648:J648"/>
    <mergeCell ref="A649:J649"/>
    <mergeCell ref="A650:J650"/>
    <mergeCell ref="A651:J651"/>
    <mergeCell ref="A640:C640"/>
    <mergeCell ref="A641:C641"/>
    <mergeCell ref="A642:D642"/>
    <mergeCell ref="A643:J643"/>
    <mergeCell ref="A644:J644"/>
    <mergeCell ref="A645:J645"/>
    <mergeCell ref="C634:D634"/>
    <mergeCell ref="A635:D635"/>
    <mergeCell ref="A636:J636"/>
    <mergeCell ref="A637:J637"/>
    <mergeCell ref="A638:C638"/>
    <mergeCell ref="A639:C639"/>
    <mergeCell ref="A631:J631"/>
    <mergeCell ref="A632:D632"/>
    <mergeCell ref="E632:E633"/>
    <mergeCell ref="F632:F633"/>
    <mergeCell ref="G632:G633"/>
    <mergeCell ref="H632:H633"/>
    <mergeCell ref="I632:I633"/>
    <mergeCell ref="J632:J633"/>
    <mergeCell ref="C633:D633"/>
    <mergeCell ref="B625:D625"/>
    <mergeCell ref="B626:D626"/>
    <mergeCell ref="B627:D627"/>
    <mergeCell ref="A628:D628"/>
    <mergeCell ref="A629:D629"/>
    <mergeCell ref="A630:I630"/>
    <mergeCell ref="B619:D619"/>
    <mergeCell ref="B620:D620"/>
    <mergeCell ref="B621:D621"/>
    <mergeCell ref="B622:D622"/>
    <mergeCell ref="B623:D623"/>
    <mergeCell ref="B624:D624"/>
    <mergeCell ref="A613:I613"/>
    <mergeCell ref="B614:D614"/>
    <mergeCell ref="B615:D615"/>
    <mergeCell ref="B616:D616"/>
    <mergeCell ref="B617:D617"/>
    <mergeCell ref="B618:D618"/>
    <mergeCell ref="A607:I607"/>
    <mergeCell ref="B608:D608"/>
    <mergeCell ref="B609:D609"/>
    <mergeCell ref="B610:D610"/>
    <mergeCell ref="B611:D611"/>
    <mergeCell ref="A612:D612"/>
    <mergeCell ref="B601:D601"/>
    <mergeCell ref="B602:D602"/>
    <mergeCell ref="A603:D603"/>
    <mergeCell ref="A604:J604"/>
    <mergeCell ref="A605:J605"/>
    <mergeCell ref="B606:D606"/>
    <mergeCell ref="A596:J596"/>
    <mergeCell ref="A597:J597"/>
    <mergeCell ref="A598:C598"/>
    <mergeCell ref="D598:J598"/>
    <mergeCell ref="A599:J599"/>
    <mergeCell ref="A600:J600"/>
    <mergeCell ref="A590:J590"/>
    <mergeCell ref="A591:E591"/>
    <mergeCell ref="A592:E592"/>
    <mergeCell ref="A593:J593"/>
    <mergeCell ref="A594:E594"/>
    <mergeCell ref="A595:E595"/>
    <mergeCell ref="A584:J584"/>
    <mergeCell ref="A585:J585"/>
    <mergeCell ref="A586:J586"/>
    <mergeCell ref="A587:J587"/>
    <mergeCell ref="A588:J588"/>
    <mergeCell ref="A589:E589"/>
    <mergeCell ref="A578:J578"/>
    <mergeCell ref="A579:J579"/>
    <mergeCell ref="A580:J580"/>
    <mergeCell ref="A581:J581"/>
    <mergeCell ref="A582:J582"/>
    <mergeCell ref="A583:J583"/>
    <mergeCell ref="A572:C572"/>
    <mergeCell ref="A573:C573"/>
    <mergeCell ref="A574:C574"/>
    <mergeCell ref="A575:C575"/>
    <mergeCell ref="A576:C576"/>
    <mergeCell ref="A577:D577"/>
    <mergeCell ref="C566:D566"/>
    <mergeCell ref="A567:D567"/>
    <mergeCell ref="A568:J568"/>
    <mergeCell ref="A569:J569"/>
    <mergeCell ref="A570:C570"/>
    <mergeCell ref="A571:C571"/>
    <mergeCell ref="A562:I562"/>
    <mergeCell ref="A563:J563"/>
    <mergeCell ref="A564:D564"/>
    <mergeCell ref="E564:E565"/>
    <mergeCell ref="F564:F565"/>
    <mergeCell ref="G564:G565"/>
    <mergeCell ref="H564:H565"/>
    <mergeCell ref="I564:I565"/>
    <mergeCell ref="J564:J565"/>
    <mergeCell ref="C565:D565"/>
    <mergeCell ref="B556:D556"/>
    <mergeCell ref="B557:D557"/>
    <mergeCell ref="B558:D558"/>
    <mergeCell ref="B559:D559"/>
    <mergeCell ref="A560:D560"/>
    <mergeCell ref="A561:D561"/>
    <mergeCell ref="A550:I550"/>
    <mergeCell ref="B551:D551"/>
    <mergeCell ref="B552:D552"/>
    <mergeCell ref="B553:D553"/>
    <mergeCell ref="B554:D554"/>
    <mergeCell ref="B555:D555"/>
    <mergeCell ref="A544:I544"/>
    <mergeCell ref="B545:D545"/>
    <mergeCell ref="B546:D546"/>
    <mergeCell ref="B547:D547"/>
    <mergeCell ref="B548:D548"/>
    <mergeCell ref="A549:D549"/>
    <mergeCell ref="B538:D538"/>
    <mergeCell ref="B539:D539"/>
    <mergeCell ref="A540:D540"/>
    <mergeCell ref="A541:J541"/>
    <mergeCell ref="A542:J542"/>
    <mergeCell ref="B543:D543"/>
    <mergeCell ref="A532:J532"/>
    <mergeCell ref="A533:J533"/>
    <mergeCell ref="B534:D534"/>
    <mergeCell ref="B535:D535"/>
    <mergeCell ref="B536:D536"/>
    <mergeCell ref="B537:D537"/>
    <mergeCell ref="A526:E526"/>
    <mergeCell ref="A527:E527"/>
    <mergeCell ref="A528:E528"/>
    <mergeCell ref="A529:J529"/>
    <mergeCell ref="A530:J530"/>
    <mergeCell ref="A531:C531"/>
    <mergeCell ref="D531:J531"/>
    <mergeCell ref="A520:E520"/>
    <mergeCell ref="A521:E521"/>
    <mergeCell ref="A522:E522"/>
    <mergeCell ref="A523:E523"/>
    <mergeCell ref="A524:E524"/>
    <mergeCell ref="A525:E525"/>
    <mergeCell ref="A514:E514"/>
    <mergeCell ref="A515:E515"/>
    <mergeCell ref="A516:E516"/>
    <mergeCell ref="A517:E517"/>
    <mergeCell ref="A518:E518"/>
    <mergeCell ref="A519:J519"/>
    <mergeCell ref="A508:J508"/>
    <mergeCell ref="A509:J509"/>
    <mergeCell ref="A510:E510"/>
    <mergeCell ref="A511:J511"/>
    <mergeCell ref="A512:E512"/>
    <mergeCell ref="A513:E513"/>
    <mergeCell ref="A502:J502"/>
    <mergeCell ref="A503:J503"/>
    <mergeCell ref="A504:J504"/>
    <mergeCell ref="A505:J505"/>
    <mergeCell ref="A506:J506"/>
    <mergeCell ref="A507:J507"/>
    <mergeCell ref="A496:I496"/>
    <mergeCell ref="A497:J497"/>
    <mergeCell ref="A498:J498"/>
    <mergeCell ref="A499:J499"/>
    <mergeCell ref="A500:J500"/>
    <mergeCell ref="A501:J501"/>
    <mergeCell ref="A493:C493"/>
    <mergeCell ref="F493:H493"/>
    <mergeCell ref="A494:C494"/>
    <mergeCell ref="F494:H494"/>
    <mergeCell ref="A495:C495"/>
    <mergeCell ref="F495:H495"/>
    <mergeCell ref="A490:C490"/>
    <mergeCell ref="F490:H490"/>
    <mergeCell ref="A491:C491"/>
    <mergeCell ref="F491:H491"/>
    <mergeCell ref="A492:C492"/>
    <mergeCell ref="F492:H492"/>
    <mergeCell ref="A487:C487"/>
    <mergeCell ref="F487:H487"/>
    <mergeCell ref="A488:C488"/>
    <mergeCell ref="F488:H488"/>
    <mergeCell ref="A489:C489"/>
    <mergeCell ref="F489:H489"/>
    <mergeCell ref="A484:C484"/>
    <mergeCell ref="F484:H484"/>
    <mergeCell ref="A485:C485"/>
    <mergeCell ref="F485:H485"/>
    <mergeCell ref="A486:C486"/>
    <mergeCell ref="F486:H486"/>
    <mergeCell ref="J478:J479"/>
    <mergeCell ref="C479:D479"/>
    <mergeCell ref="C480:D480"/>
    <mergeCell ref="A481:D481"/>
    <mergeCell ref="A482:J482"/>
    <mergeCell ref="A483:J483"/>
    <mergeCell ref="A474:D474"/>
    <mergeCell ref="A475:D475"/>
    <mergeCell ref="A476:I476"/>
    <mergeCell ref="A477:J477"/>
    <mergeCell ref="A478:D478"/>
    <mergeCell ref="E478:E479"/>
    <mergeCell ref="F478:F479"/>
    <mergeCell ref="G478:G479"/>
    <mergeCell ref="H478:H479"/>
    <mergeCell ref="I478:I479"/>
    <mergeCell ref="B468:D468"/>
    <mergeCell ref="B469:D469"/>
    <mergeCell ref="B470:D470"/>
    <mergeCell ref="B471:D471"/>
    <mergeCell ref="B472:D472"/>
    <mergeCell ref="B473:D473"/>
    <mergeCell ref="B462:D462"/>
    <mergeCell ref="B463:D463"/>
    <mergeCell ref="B464:D464"/>
    <mergeCell ref="B465:D465"/>
    <mergeCell ref="B466:D466"/>
    <mergeCell ref="B467:D467"/>
    <mergeCell ref="B456:D456"/>
    <mergeCell ref="B457:D457"/>
    <mergeCell ref="B458:D458"/>
    <mergeCell ref="B459:D459"/>
    <mergeCell ref="A460:D460"/>
    <mergeCell ref="A461:I461"/>
    <mergeCell ref="B450:D450"/>
    <mergeCell ref="A451:D451"/>
    <mergeCell ref="A452:J452"/>
    <mergeCell ref="A453:J453"/>
    <mergeCell ref="B454:D454"/>
    <mergeCell ref="A455:I455"/>
    <mergeCell ref="B444:D444"/>
    <mergeCell ref="B445:D445"/>
    <mergeCell ref="B446:D446"/>
    <mergeCell ref="B447:D447"/>
    <mergeCell ref="B448:D448"/>
    <mergeCell ref="B449:D449"/>
    <mergeCell ref="B438:D438"/>
    <mergeCell ref="B439:D439"/>
    <mergeCell ref="B440:D440"/>
    <mergeCell ref="B441:D441"/>
    <mergeCell ref="B442:D442"/>
    <mergeCell ref="B443:D443"/>
    <mergeCell ref="B432:D432"/>
    <mergeCell ref="B433:D433"/>
    <mergeCell ref="B434:D434"/>
    <mergeCell ref="B435:D435"/>
    <mergeCell ref="B436:D436"/>
    <mergeCell ref="B437:D437"/>
    <mergeCell ref="A427:J427"/>
    <mergeCell ref="A428:C428"/>
    <mergeCell ref="D428:J428"/>
    <mergeCell ref="A429:J429"/>
    <mergeCell ref="A430:J430"/>
    <mergeCell ref="B431:D431"/>
    <mergeCell ref="A421:J421"/>
    <mergeCell ref="A422:E422"/>
    <mergeCell ref="A423:E423"/>
    <mergeCell ref="A424:E424"/>
    <mergeCell ref="A425:E425"/>
    <mergeCell ref="A426:J426"/>
    <mergeCell ref="A415:E415"/>
    <mergeCell ref="A416:J416"/>
    <mergeCell ref="A417:E417"/>
    <mergeCell ref="A418:E418"/>
    <mergeCell ref="A419:E419"/>
    <mergeCell ref="A420:E420"/>
    <mergeCell ref="A409:J409"/>
    <mergeCell ref="A410:J410"/>
    <mergeCell ref="A411:J411"/>
    <mergeCell ref="A412:J412"/>
    <mergeCell ref="A413:J413"/>
    <mergeCell ref="A414:J414"/>
    <mergeCell ref="A403:J403"/>
    <mergeCell ref="A404:J404"/>
    <mergeCell ref="A405:J405"/>
    <mergeCell ref="A406:J406"/>
    <mergeCell ref="A407:J407"/>
    <mergeCell ref="A408:J408"/>
    <mergeCell ref="A397:C397"/>
    <mergeCell ref="A398:C398"/>
    <mergeCell ref="A399:C399"/>
    <mergeCell ref="A400:C400"/>
    <mergeCell ref="A401:D401"/>
    <mergeCell ref="A402:J402"/>
    <mergeCell ref="A391:J391"/>
    <mergeCell ref="A392:C392"/>
    <mergeCell ref="A393:C393"/>
    <mergeCell ref="A394:C394"/>
    <mergeCell ref="A395:C395"/>
    <mergeCell ref="A396:C396"/>
    <mergeCell ref="I386:I387"/>
    <mergeCell ref="J386:J387"/>
    <mergeCell ref="C387:D387"/>
    <mergeCell ref="C388:D388"/>
    <mergeCell ref="A389:D389"/>
    <mergeCell ref="A390:J390"/>
    <mergeCell ref="B381:D381"/>
    <mergeCell ref="A382:D382"/>
    <mergeCell ref="A383:D383"/>
    <mergeCell ref="A384:I384"/>
    <mergeCell ref="A385:J385"/>
    <mergeCell ref="A386:D386"/>
    <mergeCell ref="E386:E387"/>
    <mergeCell ref="F386:F387"/>
    <mergeCell ref="G386:G387"/>
    <mergeCell ref="H386:H387"/>
    <mergeCell ref="B375:D375"/>
    <mergeCell ref="B376:D376"/>
    <mergeCell ref="B377:D377"/>
    <mergeCell ref="B378:D378"/>
    <mergeCell ref="B379:D379"/>
    <mergeCell ref="B380:D380"/>
    <mergeCell ref="A369:I369"/>
    <mergeCell ref="B370:D370"/>
    <mergeCell ref="B371:D371"/>
    <mergeCell ref="B372:D372"/>
    <mergeCell ref="B373:D373"/>
    <mergeCell ref="B374:D374"/>
    <mergeCell ref="B363:D363"/>
    <mergeCell ref="B364:D364"/>
    <mergeCell ref="B365:D365"/>
    <mergeCell ref="B366:D366"/>
    <mergeCell ref="B367:D367"/>
    <mergeCell ref="A368:D368"/>
    <mergeCell ref="B357:D357"/>
    <mergeCell ref="A358:D358"/>
    <mergeCell ref="A359:J359"/>
    <mergeCell ref="A360:J360"/>
    <mergeCell ref="B361:D361"/>
    <mergeCell ref="A362:I362"/>
    <mergeCell ref="B351:D351"/>
    <mergeCell ref="B352:D352"/>
    <mergeCell ref="B353:D353"/>
    <mergeCell ref="B354:D354"/>
    <mergeCell ref="B355:D355"/>
    <mergeCell ref="B356:D356"/>
    <mergeCell ref="B345:D345"/>
    <mergeCell ref="B346:D346"/>
    <mergeCell ref="B347:D347"/>
    <mergeCell ref="B348:D348"/>
    <mergeCell ref="B349:D349"/>
    <mergeCell ref="B350:D350"/>
    <mergeCell ref="A340:C340"/>
    <mergeCell ref="D340:J340"/>
    <mergeCell ref="A341:J341"/>
    <mergeCell ref="A342:J342"/>
    <mergeCell ref="B343:D343"/>
    <mergeCell ref="B344:D344"/>
    <mergeCell ref="A334:J334"/>
    <mergeCell ref="A335:E335"/>
    <mergeCell ref="A336:E336"/>
    <mergeCell ref="A337:E337"/>
    <mergeCell ref="A338:J338"/>
    <mergeCell ref="A339:J339"/>
    <mergeCell ref="A328:E328"/>
    <mergeCell ref="A329:E329"/>
    <mergeCell ref="A330:E330"/>
    <mergeCell ref="A331:E331"/>
    <mergeCell ref="A332:E332"/>
    <mergeCell ref="A333:E333"/>
    <mergeCell ref="A322:J322"/>
    <mergeCell ref="A323:J323"/>
    <mergeCell ref="A324:J324"/>
    <mergeCell ref="A325:J325"/>
    <mergeCell ref="A326:E326"/>
    <mergeCell ref="A327:J327"/>
    <mergeCell ref="A316:J316"/>
    <mergeCell ref="A317:J317"/>
    <mergeCell ref="A318:J318"/>
    <mergeCell ref="A319:J319"/>
    <mergeCell ref="A320:J320"/>
    <mergeCell ref="A321:J321"/>
    <mergeCell ref="A310:C310"/>
    <mergeCell ref="A311:D311"/>
    <mergeCell ref="A312:J312"/>
    <mergeCell ref="A313:J313"/>
    <mergeCell ref="A314:J314"/>
    <mergeCell ref="A315:J315"/>
    <mergeCell ref="A304:C304"/>
    <mergeCell ref="A305:C305"/>
    <mergeCell ref="A306:C306"/>
    <mergeCell ref="A307:C307"/>
    <mergeCell ref="A308:C308"/>
    <mergeCell ref="A309:C309"/>
    <mergeCell ref="J298:J299"/>
    <mergeCell ref="C299:D299"/>
    <mergeCell ref="C300:D300"/>
    <mergeCell ref="A301:D301"/>
    <mergeCell ref="A302:J302"/>
    <mergeCell ref="A303:J303"/>
    <mergeCell ref="A294:D294"/>
    <mergeCell ref="A295:D295"/>
    <mergeCell ref="A296:I296"/>
    <mergeCell ref="A297:J297"/>
    <mergeCell ref="A298:D298"/>
    <mergeCell ref="E298:E299"/>
    <mergeCell ref="F298:F299"/>
    <mergeCell ref="G298:G299"/>
    <mergeCell ref="H298:H299"/>
    <mergeCell ref="I298:I299"/>
    <mergeCell ref="B288:D288"/>
    <mergeCell ref="B289:D289"/>
    <mergeCell ref="B290:D290"/>
    <mergeCell ref="B291:D291"/>
    <mergeCell ref="B292:D292"/>
    <mergeCell ref="B293:D293"/>
    <mergeCell ref="A282:I282"/>
    <mergeCell ref="B283:D283"/>
    <mergeCell ref="B284:D284"/>
    <mergeCell ref="B285:D285"/>
    <mergeCell ref="B286:D286"/>
    <mergeCell ref="B287:D287"/>
    <mergeCell ref="A276:I276"/>
    <mergeCell ref="B277:D277"/>
    <mergeCell ref="B278:D278"/>
    <mergeCell ref="B279:D279"/>
    <mergeCell ref="B280:D280"/>
    <mergeCell ref="A281:D281"/>
    <mergeCell ref="B270:D270"/>
    <mergeCell ref="B271:D271"/>
    <mergeCell ref="A272:D272"/>
    <mergeCell ref="A273:J273"/>
    <mergeCell ref="A274:J274"/>
    <mergeCell ref="B275:D275"/>
    <mergeCell ref="A265:J265"/>
    <mergeCell ref="A266:J266"/>
    <mergeCell ref="A267:C267"/>
    <mergeCell ref="D267:J267"/>
    <mergeCell ref="A268:J268"/>
    <mergeCell ref="A269:J269"/>
    <mergeCell ref="A259:E259"/>
    <mergeCell ref="A260:J260"/>
    <mergeCell ref="A261:E261"/>
    <mergeCell ref="A262:E262"/>
    <mergeCell ref="A263:E263"/>
    <mergeCell ref="A264:E264"/>
    <mergeCell ref="A253:E253"/>
    <mergeCell ref="A254:J254"/>
    <mergeCell ref="A255:E255"/>
    <mergeCell ref="A256:E256"/>
    <mergeCell ref="A257:E257"/>
    <mergeCell ref="A258:E258"/>
    <mergeCell ref="A247:J247"/>
    <mergeCell ref="A248:J248"/>
    <mergeCell ref="A249:J249"/>
    <mergeCell ref="A250:J250"/>
    <mergeCell ref="A251:J251"/>
    <mergeCell ref="A252:J252"/>
    <mergeCell ref="A241:D241"/>
    <mergeCell ref="A242:J242"/>
    <mergeCell ref="A243:J243"/>
    <mergeCell ref="A244:J244"/>
    <mergeCell ref="A245:J245"/>
    <mergeCell ref="A246:J246"/>
    <mergeCell ref="A235:C235"/>
    <mergeCell ref="A236:C236"/>
    <mergeCell ref="A237:C237"/>
    <mergeCell ref="A238:C238"/>
    <mergeCell ref="A239:C239"/>
    <mergeCell ref="A240:C240"/>
    <mergeCell ref="C229:D229"/>
    <mergeCell ref="C230:D230"/>
    <mergeCell ref="C231:D231"/>
    <mergeCell ref="A232:D232"/>
    <mergeCell ref="A233:J233"/>
    <mergeCell ref="A234:J234"/>
    <mergeCell ref="C223:D223"/>
    <mergeCell ref="C224:D224"/>
    <mergeCell ref="C225:D225"/>
    <mergeCell ref="C226:D226"/>
    <mergeCell ref="C227:D227"/>
    <mergeCell ref="C228:D228"/>
    <mergeCell ref="C217:D217"/>
    <mergeCell ref="C218:D218"/>
    <mergeCell ref="C219:D219"/>
    <mergeCell ref="C220:D220"/>
    <mergeCell ref="C221:D221"/>
    <mergeCell ref="C222:D222"/>
    <mergeCell ref="C211:D211"/>
    <mergeCell ref="C212:D212"/>
    <mergeCell ref="C213:D213"/>
    <mergeCell ref="C214:D214"/>
    <mergeCell ref="C215:D215"/>
    <mergeCell ref="C216:D216"/>
    <mergeCell ref="I206:I207"/>
    <mergeCell ref="J206:J207"/>
    <mergeCell ref="C207:D207"/>
    <mergeCell ref="C208:D208"/>
    <mergeCell ref="C209:D209"/>
    <mergeCell ref="C210:D210"/>
    <mergeCell ref="B201:D201"/>
    <mergeCell ref="A202:D202"/>
    <mergeCell ref="A203:D203"/>
    <mergeCell ref="A204:I204"/>
    <mergeCell ref="A205:J205"/>
    <mergeCell ref="A206:D206"/>
    <mergeCell ref="E206:E207"/>
    <mergeCell ref="F206:F207"/>
    <mergeCell ref="G206:G207"/>
    <mergeCell ref="H206:H207"/>
    <mergeCell ref="B195:D195"/>
    <mergeCell ref="B196:D196"/>
    <mergeCell ref="B197:D197"/>
    <mergeCell ref="B198:D198"/>
    <mergeCell ref="B199:D199"/>
    <mergeCell ref="B200:D200"/>
    <mergeCell ref="B189:D189"/>
    <mergeCell ref="B190:D190"/>
    <mergeCell ref="B191:D191"/>
    <mergeCell ref="A192:D192"/>
    <mergeCell ref="A193:I193"/>
    <mergeCell ref="B194:D194"/>
    <mergeCell ref="A183:D183"/>
    <mergeCell ref="A184:J184"/>
    <mergeCell ref="A185:J185"/>
    <mergeCell ref="B186:D186"/>
    <mergeCell ref="A187:I187"/>
    <mergeCell ref="B188:D188"/>
    <mergeCell ref="B177:D177"/>
    <mergeCell ref="B178:D178"/>
    <mergeCell ref="B179:D179"/>
    <mergeCell ref="B180:D180"/>
    <mergeCell ref="B181:D181"/>
    <mergeCell ref="B182:D182"/>
    <mergeCell ref="B171:D171"/>
    <mergeCell ref="B172:D172"/>
    <mergeCell ref="B173:D173"/>
    <mergeCell ref="B174:D174"/>
    <mergeCell ref="B175:D175"/>
    <mergeCell ref="B176:D176"/>
    <mergeCell ref="A165:J165"/>
    <mergeCell ref="A166:J166"/>
    <mergeCell ref="B167:D167"/>
    <mergeCell ref="B168:D168"/>
    <mergeCell ref="B169:D169"/>
    <mergeCell ref="B170:D170"/>
    <mergeCell ref="A159:E159"/>
    <mergeCell ref="A160:E160"/>
    <mergeCell ref="A161:E161"/>
    <mergeCell ref="A162:J162"/>
    <mergeCell ref="A163:J163"/>
    <mergeCell ref="A164:C164"/>
    <mergeCell ref="D164:J164"/>
    <mergeCell ref="A153:E153"/>
    <mergeCell ref="A154:E154"/>
    <mergeCell ref="A155:E155"/>
    <mergeCell ref="A156:E156"/>
    <mergeCell ref="A157:J157"/>
    <mergeCell ref="A158:E158"/>
    <mergeCell ref="A147:J147"/>
    <mergeCell ref="A148:J148"/>
    <mergeCell ref="A149:E149"/>
    <mergeCell ref="A150:J150"/>
    <mergeCell ref="A151:E151"/>
    <mergeCell ref="A152:E152"/>
    <mergeCell ref="A141:J141"/>
    <mergeCell ref="A142:J142"/>
    <mergeCell ref="A143:J143"/>
    <mergeCell ref="A144:J144"/>
    <mergeCell ref="A145:J145"/>
    <mergeCell ref="A146:J146"/>
    <mergeCell ref="A135:J135"/>
    <mergeCell ref="A136:J136"/>
    <mergeCell ref="A137:J137"/>
    <mergeCell ref="A138:J138"/>
    <mergeCell ref="A139:J139"/>
    <mergeCell ref="A140:J140"/>
    <mergeCell ref="A129:C129"/>
    <mergeCell ref="A130:C130"/>
    <mergeCell ref="A131:C131"/>
    <mergeCell ref="A132:C132"/>
    <mergeCell ref="A133:C133"/>
    <mergeCell ref="A134:D134"/>
    <mergeCell ref="J123:J124"/>
    <mergeCell ref="C124:D124"/>
    <mergeCell ref="C125:D125"/>
    <mergeCell ref="A126:D126"/>
    <mergeCell ref="A127:J127"/>
    <mergeCell ref="A128:J128"/>
    <mergeCell ref="A119:D119"/>
    <mergeCell ref="A120:D120"/>
    <mergeCell ref="A121:I121"/>
    <mergeCell ref="A122:J122"/>
    <mergeCell ref="A123:D123"/>
    <mergeCell ref="E123:E124"/>
    <mergeCell ref="F123:F124"/>
    <mergeCell ref="G123:G124"/>
    <mergeCell ref="H123:H124"/>
    <mergeCell ref="I123:I124"/>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A102:D102"/>
    <mergeCell ref="A103:I103"/>
    <mergeCell ref="B104:D104"/>
    <mergeCell ref="B105:D105"/>
    <mergeCell ref="B106:D106"/>
    <mergeCell ref="A95:J95"/>
    <mergeCell ref="B96:D96"/>
    <mergeCell ref="A97:I97"/>
    <mergeCell ref="B98:D98"/>
    <mergeCell ref="B99:D99"/>
    <mergeCell ref="B100:D100"/>
    <mergeCell ref="A89:J89"/>
    <mergeCell ref="A90:J90"/>
    <mergeCell ref="B91:D91"/>
    <mergeCell ref="B92:D92"/>
    <mergeCell ref="A93:D93"/>
    <mergeCell ref="A94:J94"/>
    <mergeCell ref="A84:J84"/>
    <mergeCell ref="A85:D85"/>
    <mergeCell ref="A86:J86"/>
    <mergeCell ref="A87:J87"/>
    <mergeCell ref="A88:C88"/>
    <mergeCell ref="D88:J88"/>
    <mergeCell ref="A54:J54"/>
    <mergeCell ref="C55:D55"/>
    <mergeCell ref="A80:D80"/>
    <mergeCell ref="A81:J81"/>
    <mergeCell ref="A82:D82"/>
    <mergeCell ref="A83:J83"/>
    <mergeCell ref="B48:D48"/>
    <mergeCell ref="B49:D49"/>
    <mergeCell ref="B50:D50"/>
    <mergeCell ref="B51:D51"/>
    <mergeCell ref="A52:D52"/>
    <mergeCell ref="A53:J53"/>
    <mergeCell ref="B42:D42"/>
    <mergeCell ref="A43:D43"/>
    <mergeCell ref="A44:D44"/>
    <mergeCell ref="A45:J45"/>
    <mergeCell ref="A46:J46"/>
    <mergeCell ref="B47:D47"/>
    <mergeCell ref="B36:D36"/>
    <mergeCell ref="B37:D37"/>
    <mergeCell ref="B38:D38"/>
    <mergeCell ref="B39:D39"/>
    <mergeCell ref="B40:D40"/>
    <mergeCell ref="B41:D41"/>
    <mergeCell ref="B30:D30"/>
    <mergeCell ref="B31:D31"/>
    <mergeCell ref="B32:D32"/>
    <mergeCell ref="A33:D33"/>
    <mergeCell ref="A34:J34"/>
    <mergeCell ref="A35:J35"/>
    <mergeCell ref="B24:D24"/>
    <mergeCell ref="A25:J25"/>
    <mergeCell ref="B26:D26"/>
    <mergeCell ref="B27:D27"/>
    <mergeCell ref="B28:D28"/>
    <mergeCell ref="B29:D29"/>
    <mergeCell ref="A21:J21"/>
    <mergeCell ref="A22:J22"/>
    <mergeCell ref="A23:J23"/>
    <mergeCell ref="A12:J12"/>
    <mergeCell ref="A13:J13"/>
    <mergeCell ref="A14:J14"/>
    <mergeCell ref="A15:J15"/>
    <mergeCell ref="A16:J16"/>
    <mergeCell ref="A17:J17"/>
    <mergeCell ref="A1:J1"/>
    <mergeCell ref="A2:J2"/>
    <mergeCell ref="A3:J3"/>
    <mergeCell ref="A9:J9"/>
    <mergeCell ref="A10:J10"/>
    <mergeCell ref="A11:J11"/>
    <mergeCell ref="A18:J18"/>
    <mergeCell ref="A19:J19"/>
    <mergeCell ref="A20:J20"/>
  </mergeCells>
  <printOptions horizontalCentered="1"/>
  <pageMargins left="0.25" right="0.25" top="0.75" bottom="0.75" header="0.3" footer="0.3"/>
  <pageSetup scale="98" fitToHeight="0" orientation="portrait" r:id="rId1"/>
  <rowBreaks count="19" manualBreakCount="19">
    <brk id="44" max="9" man="1"/>
    <brk id="86" max="9" man="1"/>
    <brk id="127" max="9" man="1"/>
    <brk id="162" max="9" man="1"/>
    <brk id="204" max="9" man="1"/>
    <brk id="241" max="9" man="1"/>
    <brk id="265" max="9" man="1"/>
    <brk id="302" max="9" man="1"/>
    <brk id="338" max="9" man="1"/>
    <brk id="383" max="9" man="1"/>
    <brk id="426" max="9" man="1"/>
    <brk id="475" max="9" man="1"/>
    <brk id="497" max="9" man="1"/>
    <brk id="529" max="9" man="1"/>
    <brk id="578" max="9" man="1"/>
    <brk id="596" max="9" man="1"/>
    <brk id="642" max="9" man="1"/>
    <brk id="663" max="9" man="1"/>
    <brk id="719" max="9"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701"/>
  <sheetViews>
    <sheetView view="pageBreakPreview" zoomScaleNormal="100" zoomScaleSheetLayoutView="100" workbookViewId="0">
      <selection activeCell="Q43" sqref="Q43"/>
    </sheetView>
  </sheetViews>
  <sheetFormatPr defaultColWidth="9.140625" defaultRowHeight="14.25" x14ac:dyDescent="0.2"/>
  <cols>
    <col min="1" max="1" width="6.4257812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587" t="s">
        <v>235</v>
      </c>
      <c r="B1" s="588"/>
      <c r="C1" s="588"/>
      <c r="D1" s="588"/>
      <c r="E1" s="588"/>
      <c r="F1" s="588"/>
      <c r="G1" s="588"/>
      <c r="H1" s="588"/>
      <c r="I1" s="588"/>
      <c r="J1" s="589"/>
    </row>
    <row r="2" spans="1:10" ht="15" customHeight="1" x14ac:dyDescent="0.2">
      <c r="A2" s="473" t="s">
        <v>991</v>
      </c>
      <c r="B2" s="473"/>
      <c r="C2" s="475"/>
      <c r="D2" s="475"/>
      <c r="E2" s="475"/>
      <c r="F2" s="475"/>
      <c r="G2" s="475"/>
      <c r="H2" s="475"/>
      <c r="I2" s="475"/>
      <c r="J2" s="475"/>
    </row>
    <row r="3" spans="1:10" ht="15" thickBot="1" x14ac:dyDescent="0.25">
      <c r="A3" s="580"/>
      <c r="B3" s="580"/>
      <c r="C3" s="580"/>
      <c r="D3" s="580"/>
      <c r="E3" s="580"/>
      <c r="F3" s="580"/>
      <c r="G3" s="580"/>
      <c r="H3" s="580"/>
      <c r="I3" s="580"/>
      <c r="J3" s="580"/>
    </row>
    <row r="4" spans="1:10" x14ac:dyDescent="0.2">
      <c r="A4" s="186" t="s">
        <v>237</v>
      </c>
      <c r="B4" s="187" t="s">
        <v>238</v>
      </c>
      <c r="C4" s="187"/>
      <c r="D4" s="187"/>
      <c r="E4" s="187"/>
      <c r="F4" s="187"/>
      <c r="G4" s="188"/>
      <c r="H4" s="188"/>
      <c r="I4" s="188"/>
      <c r="J4" s="189"/>
    </row>
    <row r="5" spans="1:10" x14ac:dyDescent="0.2">
      <c r="A5" s="103"/>
      <c r="B5" s="100" t="s">
        <v>992</v>
      </c>
      <c r="C5" s="104"/>
      <c r="D5" s="104"/>
      <c r="E5" s="100"/>
      <c r="F5" s="100"/>
      <c r="G5" s="105"/>
      <c r="H5" s="105"/>
      <c r="I5" s="105"/>
      <c r="J5" s="106"/>
    </row>
    <row r="6" spans="1:10" x14ac:dyDescent="0.2">
      <c r="A6" s="103"/>
      <c r="B6" s="100" t="s">
        <v>2291</v>
      </c>
      <c r="C6" s="104"/>
      <c r="D6" s="104"/>
      <c r="E6" s="100"/>
      <c r="F6" s="100"/>
      <c r="G6" s="105"/>
      <c r="H6" s="105"/>
      <c r="I6" s="105"/>
      <c r="J6" s="106">
        <f>H70</f>
        <v>8711400</v>
      </c>
    </row>
    <row r="7" spans="1:10" x14ac:dyDescent="0.2">
      <c r="A7" s="109" t="s">
        <v>240</v>
      </c>
      <c r="B7" s="110" t="s">
        <v>241</v>
      </c>
      <c r="C7" s="110"/>
      <c r="D7" s="110" t="s">
        <v>993</v>
      </c>
      <c r="E7" s="110"/>
      <c r="F7" s="111"/>
      <c r="G7" s="111"/>
      <c r="H7" s="111"/>
      <c r="I7" s="111"/>
      <c r="J7" s="112"/>
    </row>
    <row r="8" spans="1:10" ht="15" thickBot="1" x14ac:dyDescent="0.25">
      <c r="A8" s="113" t="s">
        <v>243</v>
      </c>
      <c r="B8" s="115" t="s">
        <v>994</v>
      </c>
      <c r="C8" s="115"/>
      <c r="D8" s="115"/>
      <c r="E8" s="115"/>
      <c r="F8" s="117"/>
      <c r="G8" s="117"/>
      <c r="H8" s="117"/>
      <c r="I8" s="117"/>
      <c r="J8" s="118"/>
    </row>
    <row r="9" spans="1:10" ht="15" x14ac:dyDescent="0.2">
      <c r="A9" s="590"/>
      <c r="B9" s="591"/>
      <c r="C9" s="591"/>
      <c r="D9" s="591"/>
      <c r="E9" s="591"/>
      <c r="F9" s="591"/>
      <c r="G9" s="591"/>
      <c r="H9" s="591"/>
      <c r="I9" s="591"/>
      <c r="J9" s="592"/>
    </row>
    <row r="10" spans="1:10" ht="10.5" customHeight="1" x14ac:dyDescent="0.2">
      <c r="A10" s="482" t="s">
        <v>245</v>
      </c>
      <c r="B10" s="482"/>
      <c r="C10" s="482"/>
      <c r="D10" s="482"/>
      <c r="E10" s="482"/>
      <c r="F10" s="482"/>
      <c r="G10" s="482"/>
      <c r="H10" s="482"/>
      <c r="I10" s="482"/>
      <c r="J10" s="482"/>
    </row>
    <row r="11" spans="1:10" s="236" customFormat="1" ht="24" customHeight="1" x14ac:dyDescent="0.2">
      <c r="A11" s="507" t="s">
        <v>995</v>
      </c>
      <c r="B11" s="507"/>
      <c r="C11" s="507"/>
      <c r="D11" s="507"/>
      <c r="E11" s="507"/>
      <c r="F11" s="507"/>
      <c r="G11" s="507"/>
      <c r="H11" s="507"/>
      <c r="I11" s="507"/>
      <c r="J11" s="507"/>
    </row>
    <row r="12" spans="1:10" s="236" customFormat="1" x14ac:dyDescent="0.2">
      <c r="A12" s="507" t="s">
        <v>638</v>
      </c>
      <c r="B12" s="507"/>
      <c r="C12" s="507"/>
      <c r="D12" s="507"/>
      <c r="E12" s="507"/>
      <c r="F12" s="507"/>
      <c r="G12" s="507"/>
      <c r="H12" s="507"/>
      <c r="I12" s="507"/>
      <c r="J12" s="507"/>
    </row>
    <row r="13" spans="1:10" s="236" customFormat="1" ht="21" customHeight="1" x14ac:dyDescent="0.2">
      <c r="A13" s="507" t="s">
        <v>996</v>
      </c>
      <c r="B13" s="507"/>
      <c r="C13" s="507"/>
      <c r="D13" s="507"/>
      <c r="E13" s="507"/>
      <c r="F13" s="507"/>
      <c r="G13" s="507"/>
      <c r="H13" s="507"/>
      <c r="I13" s="507"/>
      <c r="J13" s="507"/>
    </row>
    <row r="14" spans="1:10" s="236" customFormat="1" ht="11.25" customHeight="1" x14ac:dyDescent="0.2">
      <c r="A14" s="482" t="s">
        <v>247</v>
      </c>
      <c r="B14" s="482"/>
      <c r="C14" s="482"/>
      <c r="D14" s="482"/>
      <c r="E14" s="482"/>
      <c r="F14" s="482"/>
      <c r="G14" s="482"/>
      <c r="H14" s="482"/>
      <c r="I14" s="482"/>
      <c r="J14" s="482"/>
    </row>
    <row r="15" spans="1:10" s="236" customFormat="1" ht="18" customHeight="1" x14ac:dyDescent="0.2">
      <c r="A15" s="534" t="s">
        <v>997</v>
      </c>
      <c r="B15" s="534"/>
      <c r="C15" s="534"/>
      <c r="D15" s="534"/>
      <c r="E15" s="534"/>
      <c r="F15" s="534"/>
      <c r="G15" s="534"/>
      <c r="H15" s="534"/>
      <c r="I15" s="534"/>
      <c r="J15" s="534"/>
    </row>
    <row r="16" spans="1:10" s="236" customFormat="1" x14ac:dyDescent="0.2">
      <c r="A16" s="586" t="s">
        <v>998</v>
      </c>
      <c r="B16" s="586"/>
      <c r="C16" s="586"/>
      <c r="D16" s="586"/>
      <c r="E16" s="586"/>
      <c r="F16" s="586"/>
      <c r="G16" s="586"/>
      <c r="H16" s="586"/>
      <c r="I16" s="586"/>
      <c r="J16" s="586"/>
    </row>
    <row r="17" spans="1:10" s="236" customFormat="1" x14ac:dyDescent="0.2">
      <c r="A17" s="586" t="s">
        <v>999</v>
      </c>
      <c r="B17" s="586"/>
      <c r="C17" s="586"/>
      <c r="D17" s="586"/>
      <c r="E17" s="586"/>
      <c r="F17" s="586"/>
      <c r="G17" s="586"/>
      <c r="H17" s="586"/>
      <c r="I17" s="586"/>
      <c r="J17" s="586"/>
    </row>
    <row r="18" spans="1:10" s="236" customFormat="1" x14ac:dyDescent="0.2">
      <c r="A18" s="586" t="s">
        <v>1000</v>
      </c>
      <c r="B18" s="586"/>
      <c r="C18" s="586"/>
      <c r="D18" s="586"/>
      <c r="E18" s="586"/>
      <c r="F18" s="586"/>
      <c r="G18" s="586"/>
      <c r="H18" s="586"/>
      <c r="I18" s="586"/>
      <c r="J18" s="586"/>
    </row>
    <row r="19" spans="1:10" s="236" customFormat="1" x14ac:dyDescent="0.2">
      <c r="A19" s="586" t="s">
        <v>1001</v>
      </c>
      <c r="B19" s="586"/>
      <c r="C19" s="586"/>
      <c r="D19" s="586"/>
      <c r="E19" s="586"/>
      <c r="F19" s="586"/>
      <c r="G19" s="586"/>
      <c r="H19" s="586"/>
      <c r="I19" s="586"/>
      <c r="J19" s="586"/>
    </row>
    <row r="20" spans="1:10" s="236" customFormat="1" x14ac:dyDescent="0.2">
      <c r="A20" s="586" t="s">
        <v>1002</v>
      </c>
      <c r="B20" s="586"/>
      <c r="C20" s="586"/>
      <c r="D20" s="586"/>
      <c r="E20" s="586"/>
      <c r="F20" s="586"/>
      <c r="G20" s="586"/>
      <c r="H20" s="586"/>
      <c r="I20" s="586"/>
      <c r="J20" s="586"/>
    </row>
    <row r="21" spans="1:10" x14ac:dyDescent="0.2">
      <c r="A21" s="586" t="s">
        <v>1003</v>
      </c>
      <c r="B21" s="586"/>
      <c r="C21" s="586"/>
      <c r="D21" s="586"/>
      <c r="E21" s="586"/>
      <c r="F21" s="586"/>
      <c r="G21" s="586"/>
      <c r="H21" s="586"/>
      <c r="I21" s="586"/>
      <c r="J21" s="586"/>
    </row>
    <row r="22" spans="1:10" ht="10.5" customHeight="1" x14ac:dyDescent="0.2">
      <c r="A22" s="483"/>
      <c r="B22" s="483"/>
      <c r="C22" s="483"/>
      <c r="D22" s="483"/>
      <c r="E22" s="483"/>
      <c r="F22" s="483"/>
      <c r="G22" s="483"/>
      <c r="H22" s="483"/>
      <c r="I22" s="483"/>
      <c r="J22" s="483"/>
    </row>
    <row r="23" spans="1:10" ht="11.25" customHeight="1" x14ac:dyDescent="0.2">
      <c r="A23" s="482" t="s">
        <v>249</v>
      </c>
      <c r="B23" s="482"/>
      <c r="C23" s="482"/>
      <c r="D23" s="482"/>
      <c r="E23" s="482"/>
      <c r="F23" s="482"/>
      <c r="G23" s="482"/>
      <c r="H23" s="482"/>
      <c r="I23" s="482"/>
      <c r="J23" s="482"/>
    </row>
    <row r="24" spans="1:10" ht="21.75" customHeight="1" x14ac:dyDescent="0.2">
      <c r="A24" s="534" t="s">
        <v>1004</v>
      </c>
      <c r="B24" s="534"/>
      <c r="C24" s="534"/>
      <c r="D24" s="534"/>
      <c r="E24" s="534"/>
      <c r="F24" s="534"/>
      <c r="G24" s="534"/>
      <c r="H24" s="534"/>
      <c r="I24" s="534"/>
      <c r="J24" s="534"/>
    </row>
    <row r="25" spans="1:10" ht="11.25" customHeight="1" x14ac:dyDescent="0.2">
      <c r="A25" s="482" t="s">
        <v>251</v>
      </c>
      <c r="B25" s="482"/>
      <c r="C25" s="482"/>
      <c r="D25" s="482"/>
      <c r="E25" s="482"/>
      <c r="F25" s="482"/>
      <c r="G25" s="482"/>
      <c r="H25" s="482"/>
      <c r="I25" s="482"/>
      <c r="J25" s="482"/>
    </row>
    <row r="26" spans="1:10" ht="22.9" customHeight="1" x14ac:dyDescent="0.2">
      <c r="A26" s="507" t="s">
        <v>1005</v>
      </c>
      <c r="B26" s="507"/>
      <c r="C26" s="507"/>
      <c r="D26" s="507"/>
      <c r="E26" s="507"/>
      <c r="F26" s="507"/>
      <c r="G26" s="507"/>
      <c r="H26" s="507"/>
      <c r="I26" s="507"/>
      <c r="J26" s="507"/>
    </row>
    <row r="27" spans="1:10" ht="12" customHeight="1" x14ac:dyDescent="0.2">
      <c r="A27" s="482" t="s">
        <v>253</v>
      </c>
      <c r="B27" s="482"/>
      <c r="C27" s="482"/>
      <c r="D27" s="482"/>
      <c r="E27" s="482"/>
      <c r="F27" s="482"/>
      <c r="G27" s="482"/>
      <c r="H27" s="482"/>
      <c r="I27" s="482"/>
      <c r="J27" s="482"/>
    </row>
    <row r="28" spans="1:10" ht="33.75" x14ac:dyDescent="0.2">
      <c r="A28" s="119" t="s">
        <v>225</v>
      </c>
      <c r="B28" s="484" t="s">
        <v>224</v>
      </c>
      <c r="C28" s="484"/>
      <c r="D28" s="484"/>
      <c r="E28" s="120" t="str">
        <f>Summary!$G$25</f>
        <v>Actuals           2013-2014</v>
      </c>
      <c r="F28" s="120" t="str">
        <f>Summary!$H$25</f>
        <v>Approved Estimates          2014-2015</v>
      </c>
      <c r="G28" s="120" t="str">
        <f>Summary!$I$25</f>
        <v>Revised Estimates                 2014-2015</v>
      </c>
      <c r="H28" s="120" t="str">
        <f>Summary!$J$25</f>
        <v>Budget Estimates      2015-2016</v>
      </c>
      <c r="I28" s="120" t="str">
        <f>Summary!$K$25</f>
        <v>Forward Estimates     2016-2017</v>
      </c>
      <c r="J28" s="120" t="str">
        <f>Summary!$L$25</f>
        <v>Forward Estimates     2017-2018</v>
      </c>
    </row>
    <row r="29" spans="1:10" ht="12" customHeight="1" x14ac:dyDescent="0.2">
      <c r="A29" s="482" t="s">
        <v>254</v>
      </c>
      <c r="B29" s="482"/>
      <c r="C29" s="482"/>
      <c r="D29" s="482"/>
      <c r="E29" s="482"/>
      <c r="F29" s="482"/>
      <c r="G29" s="482"/>
      <c r="H29" s="482"/>
      <c r="I29" s="482"/>
      <c r="J29" s="482"/>
    </row>
    <row r="30" spans="1:10" x14ac:dyDescent="0.2">
      <c r="A30" s="213">
        <v>300</v>
      </c>
      <c r="B30" s="483" t="s">
        <v>447</v>
      </c>
      <c r="C30" s="483"/>
      <c r="D30" s="483"/>
      <c r="E30" s="157">
        <f>E85</f>
        <v>574278.13</v>
      </c>
      <c r="F30" s="155">
        <f t="shared" ref="F30:J30" si="0">F85</f>
        <v>400000</v>
      </c>
      <c r="G30" s="157">
        <f t="shared" si="0"/>
        <v>642300</v>
      </c>
      <c r="H30" s="156">
        <f t="shared" si="0"/>
        <v>318000</v>
      </c>
      <c r="I30" s="157">
        <f t="shared" si="0"/>
        <v>318000</v>
      </c>
      <c r="J30" s="157">
        <f t="shared" si="0"/>
        <v>318000</v>
      </c>
    </row>
    <row r="31" spans="1:10" x14ac:dyDescent="0.2">
      <c r="A31" s="213">
        <v>301</v>
      </c>
      <c r="B31" s="483" t="s">
        <v>1006</v>
      </c>
      <c r="C31" s="483"/>
      <c r="D31" s="483"/>
      <c r="E31" s="157">
        <f>E170</f>
        <v>56253.71</v>
      </c>
      <c r="F31" s="155">
        <f t="shared" ref="F31:J31" si="1">F170</f>
        <v>49000</v>
      </c>
      <c r="G31" s="157">
        <f t="shared" si="1"/>
        <v>95500</v>
      </c>
      <c r="H31" s="156">
        <f t="shared" si="1"/>
        <v>49000</v>
      </c>
      <c r="I31" s="157">
        <f t="shared" si="1"/>
        <v>49000</v>
      </c>
      <c r="J31" s="157">
        <f t="shared" si="1"/>
        <v>49000</v>
      </c>
    </row>
    <row r="32" spans="1:10" x14ac:dyDescent="0.2">
      <c r="A32" s="213">
        <v>302</v>
      </c>
      <c r="B32" s="483" t="s">
        <v>1007</v>
      </c>
      <c r="C32" s="483"/>
      <c r="D32" s="483"/>
      <c r="E32" s="157">
        <f>E250</f>
        <v>617720.21</v>
      </c>
      <c r="F32" s="155">
        <f t="shared" ref="F32:J32" si="2">F250</f>
        <v>565000</v>
      </c>
      <c r="G32" s="157">
        <f t="shared" si="2"/>
        <v>787000</v>
      </c>
      <c r="H32" s="156">
        <f t="shared" si="2"/>
        <v>612000</v>
      </c>
      <c r="I32" s="157">
        <f t="shared" si="2"/>
        <v>612000</v>
      </c>
      <c r="J32" s="157">
        <f t="shared" si="2"/>
        <v>612000</v>
      </c>
    </row>
    <row r="33" spans="1:10" x14ac:dyDescent="0.2">
      <c r="A33" s="213">
        <v>303</v>
      </c>
      <c r="B33" s="483" t="s">
        <v>1008</v>
      </c>
      <c r="C33" s="483"/>
      <c r="D33" s="483"/>
      <c r="E33" s="157">
        <f>E329</f>
        <v>43264.18</v>
      </c>
      <c r="F33" s="155">
        <f t="shared" ref="F33:J33" si="3">F329</f>
        <v>66200</v>
      </c>
      <c r="G33" s="157">
        <f t="shared" si="3"/>
        <v>41000</v>
      </c>
      <c r="H33" s="156">
        <f t="shared" si="3"/>
        <v>43000</v>
      </c>
      <c r="I33" s="157">
        <f t="shared" si="3"/>
        <v>43000</v>
      </c>
      <c r="J33" s="157">
        <f t="shared" si="3"/>
        <v>43000</v>
      </c>
    </row>
    <row r="34" spans="1:10" ht="12.6" customHeight="1" x14ac:dyDescent="0.2">
      <c r="A34" s="213">
        <v>304</v>
      </c>
      <c r="B34" s="483" t="s">
        <v>1009</v>
      </c>
      <c r="C34" s="483"/>
      <c r="D34" s="483"/>
      <c r="E34" s="157">
        <f>E397</f>
        <v>0</v>
      </c>
      <c r="F34" s="155">
        <f t="shared" ref="F34:J34" si="4">F397</f>
        <v>0</v>
      </c>
      <c r="G34" s="157">
        <f t="shared" si="4"/>
        <v>0</v>
      </c>
      <c r="H34" s="156">
        <f t="shared" si="4"/>
        <v>0</v>
      </c>
      <c r="I34" s="157">
        <f t="shared" si="4"/>
        <v>0</v>
      </c>
      <c r="J34" s="157">
        <f t="shared" si="4"/>
        <v>0</v>
      </c>
    </row>
    <row r="35" spans="1:10" ht="12.6" customHeight="1" x14ac:dyDescent="0.2">
      <c r="A35" s="213">
        <v>305</v>
      </c>
      <c r="B35" s="483" t="s">
        <v>1010</v>
      </c>
      <c r="C35" s="483"/>
      <c r="D35" s="483"/>
      <c r="E35" s="157">
        <f t="shared" ref="E35:J35" si="5">E470</f>
        <v>0</v>
      </c>
      <c r="F35" s="155">
        <f t="shared" si="5"/>
        <v>0</v>
      </c>
      <c r="G35" s="157">
        <f t="shared" si="5"/>
        <v>0</v>
      </c>
      <c r="H35" s="156">
        <f t="shared" si="5"/>
        <v>0</v>
      </c>
      <c r="I35" s="157">
        <f t="shared" si="5"/>
        <v>0</v>
      </c>
      <c r="J35" s="157">
        <f t="shared" si="5"/>
        <v>0</v>
      </c>
    </row>
    <row r="36" spans="1:10" x14ac:dyDescent="0.2">
      <c r="A36" s="213">
        <v>306</v>
      </c>
      <c r="B36" s="483" t="s">
        <v>1011</v>
      </c>
      <c r="C36" s="483"/>
      <c r="D36" s="483"/>
      <c r="E36" s="157">
        <f>E537</f>
        <v>0</v>
      </c>
      <c r="F36" s="155">
        <f t="shared" ref="F36:J36" si="6">F537</f>
        <v>0</v>
      </c>
      <c r="G36" s="157">
        <f t="shared" si="6"/>
        <v>0</v>
      </c>
      <c r="H36" s="156">
        <f t="shared" si="6"/>
        <v>7400</v>
      </c>
      <c r="I36" s="157">
        <f t="shared" si="6"/>
        <v>7400</v>
      </c>
      <c r="J36" s="157">
        <f t="shared" si="6"/>
        <v>7400</v>
      </c>
    </row>
    <row r="37" spans="1:10" ht="12.75" customHeight="1" x14ac:dyDescent="0.2">
      <c r="A37" s="487" t="s">
        <v>1012</v>
      </c>
      <c r="B37" s="487"/>
      <c r="C37" s="487"/>
      <c r="D37" s="487"/>
      <c r="E37" s="124">
        <f t="shared" ref="E37:J37" si="7">SUM(E30:E36)</f>
        <v>1291516.2299999997</v>
      </c>
      <c r="F37" s="124">
        <f t="shared" si="7"/>
        <v>1080200</v>
      </c>
      <c r="G37" s="124">
        <f t="shared" si="7"/>
        <v>1565800</v>
      </c>
      <c r="H37" s="124">
        <f t="shared" si="7"/>
        <v>1029400</v>
      </c>
      <c r="I37" s="124">
        <f t="shared" si="7"/>
        <v>1029400</v>
      </c>
      <c r="J37" s="124">
        <f t="shared" si="7"/>
        <v>1029400</v>
      </c>
    </row>
    <row r="38" spans="1:10" ht="8.25" customHeight="1" x14ac:dyDescent="0.2">
      <c r="A38" s="483"/>
      <c r="B38" s="483"/>
      <c r="C38" s="483"/>
      <c r="D38" s="483"/>
      <c r="E38" s="483"/>
      <c r="F38" s="483"/>
      <c r="G38" s="483"/>
      <c r="H38" s="483"/>
      <c r="I38" s="483"/>
      <c r="J38" s="483"/>
    </row>
    <row r="39" spans="1:10" ht="11.25" customHeight="1" x14ac:dyDescent="0.2">
      <c r="A39" s="482" t="s">
        <v>259</v>
      </c>
      <c r="B39" s="482"/>
      <c r="C39" s="482"/>
      <c r="D39" s="482"/>
      <c r="E39" s="482"/>
      <c r="F39" s="482"/>
      <c r="G39" s="482"/>
      <c r="H39" s="482"/>
      <c r="I39" s="482"/>
      <c r="J39" s="482"/>
    </row>
    <row r="40" spans="1:10" x14ac:dyDescent="0.2">
      <c r="A40" s="213">
        <v>300</v>
      </c>
      <c r="B40" s="483" t="s">
        <v>447</v>
      </c>
      <c r="C40" s="483"/>
      <c r="D40" s="483"/>
      <c r="E40" s="157">
        <f t="shared" ref="E40:J40" si="8">E111+E124</f>
        <v>1382000.18</v>
      </c>
      <c r="F40" s="155">
        <f t="shared" si="8"/>
        <v>2995300</v>
      </c>
      <c r="G40" s="157">
        <f t="shared" si="8"/>
        <v>3255900</v>
      </c>
      <c r="H40" s="156">
        <f t="shared" si="8"/>
        <v>4023300</v>
      </c>
      <c r="I40" s="157">
        <f t="shared" si="8"/>
        <v>1400200</v>
      </c>
      <c r="J40" s="157">
        <f t="shared" si="8"/>
        <v>1402900</v>
      </c>
    </row>
    <row r="41" spans="1:10" x14ac:dyDescent="0.2">
      <c r="A41" s="213">
        <v>301</v>
      </c>
      <c r="B41" s="483" t="s">
        <v>1006</v>
      </c>
      <c r="C41" s="483"/>
      <c r="D41" s="483"/>
      <c r="E41" s="157">
        <f>E189+E196</f>
        <v>1489179.96</v>
      </c>
      <c r="F41" s="155">
        <f t="shared" ref="F41:J41" si="9">F189+F196</f>
        <v>1570400</v>
      </c>
      <c r="G41" s="157">
        <f t="shared" si="9"/>
        <v>1570400</v>
      </c>
      <c r="H41" s="156">
        <f>H189+H196</f>
        <v>1701700</v>
      </c>
      <c r="I41" s="157">
        <f t="shared" si="9"/>
        <v>1818700</v>
      </c>
      <c r="J41" s="157">
        <f t="shared" si="9"/>
        <v>1824200</v>
      </c>
    </row>
    <row r="42" spans="1:10" x14ac:dyDescent="0.2">
      <c r="A42" s="213">
        <v>302</v>
      </c>
      <c r="B42" s="483" t="s">
        <v>1007</v>
      </c>
      <c r="C42" s="483"/>
      <c r="D42" s="483"/>
      <c r="E42" s="157">
        <f t="shared" ref="E42:J42" si="10">E268+E276</f>
        <v>553589.21</v>
      </c>
      <c r="F42" s="155">
        <f t="shared" si="10"/>
        <v>618600</v>
      </c>
      <c r="G42" s="157">
        <f t="shared" si="10"/>
        <v>618600</v>
      </c>
      <c r="H42" s="156">
        <f t="shared" si="10"/>
        <v>765600</v>
      </c>
      <c r="I42" s="157">
        <f t="shared" si="10"/>
        <v>804000</v>
      </c>
      <c r="J42" s="157">
        <f t="shared" si="10"/>
        <v>810900</v>
      </c>
    </row>
    <row r="43" spans="1:10" x14ac:dyDescent="0.2">
      <c r="A43" s="213">
        <v>303</v>
      </c>
      <c r="B43" s="483" t="s">
        <v>1008</v>
      </c>
      <c r="C43" s="483"/>
      <c r="D43" s="483"/>
      <c r="E43" s="157">
        <f t="shared" ref="E43:J43" si="11">E347+E353</f>
        <v>515209.73000000004</v>
      </c>
      <c r="F43" s="155">
        <f t="shared" si="11"/>
        <v>629100</v>
      </c>
      <c r="G43" s="157">
        <f t="shared" si="11"/>
        <v>629100</v>
      </c>
      <c r="H43" s="156">
        <f t="shared" si="11"/>
        <v>594000</v>
      </c>
      <c r="I43" s="157">
        <f t="shared" si="11"/>
        <v>644500</v>
      </c>
      <c r="J43" s="157">
        <f t="shared" si="11"/>
        <v>649100</v>
      </c>
    </row>
    <row r="44" spans="1:10" x14ac:dyDescent="0.2">
      <c r="A44" s="213">
        <v>304</v>
      </c>
      <c r="B44" s="483" t="s">
        <v>1009</v>
      </c>
      <c r="C44" s="483"/>
      <c r="D44" s="483"/>
      <c r="E44" s="157">
        <f t="shared" ref="E44:J44" si="12">E415+E421</f>
        <v>919093.89999999991</v>
      </c>
      <c r="F44" s="155">
        <f t="shared" si="12"/>
        <v>924800</v>
      </c>
      <c r="G44" s="157">
        <f t="shared" si="12"/>
        <v>924800</v>
      </c>
      <c r="H44" s="156">
        <f t="shared" si="12"/>
        <v>869900</v>
      </c>
      <c r="I44" s="157">
        <f t="shared" si="12"/>
        <v>880700</v>
      </c>
      <c r="J44" s="157">
        <f t="shared" si="12"/>
        <v>871500</v>
      </c>
    </row>
    <row r="45" spans="1:10" x14ac:dyDescent="0.2">
      <c r="A45" s="213">
        <v>305</v>
      </c>
      <c r="B45" s="483" t="s">
        <v>1010</v>
      </c>
      <c r="C45" s="483"/>
      <c r="D45" s="483"/>
      <c r="E45" s="157">
        <f t="shared" ref="E45:J45" si="13">E489+E496</f>
        <v>565242.81000000006</v>
      </c>
      <c r="F45" s="155">
        <f t="shared" si="13"/>
        <v>518400</v>
      </c>
      <c r="G45" s="157">
        <f t="shared" si="13"/>
        <v>518400</v>
      </c>
      <c r="H45" s="156">
        <f t="shared" si="13"/>
        <v>580600</v>
      </c>
      <c r="I45" s="157">
        <f t="shared" si="13"/>
        <v>623000</v>
      </c>
      <c r="J45" s="157">
        <f t="shared" si="13"/>
        <v>626200</v>
      </c>
    </row>
    <row r="46" spans="1:10" x14ac:dyDescent="0.2">
      <c r="A46" s="213">
        <v>306</v>
      </c>
      <c r="B46" s="483" t="s">
        <v>1011</v>
      </c>
      <c r="C46" s="483"/>
      <c r="D46" s="483"/>
      <c r="E46" s="157">
        <f>E553+E560</f>
        <v>0</v>
      </c>
      <c r="F46" s="155">
        <f t="shared" ref="F46:J46" si="14">F553+F560</f>
        <v>0</v>
      </c>
      <c r="G46" s="157">
        <f t="shared" si="14"/>
        <v>0</v>
      </c>
      <c r="H46" s="156">
        <f t="shared" si="14"/>
        <v>176300</v>
      </c>
      <c r="I46" s="157">
        <f t="shared" si="14"/>
        <v>176300</v>
      </c>
      <c r="J46" s="157">
        <f t="shared" si="14"/>
        <v>176300</v>
      </c>
    </row>
    <row r="47" spans="1:10" ht="11.25" customHeight="1" x14ac:dyDescent="0.2">
      <c r="A47" s="486" t="s">
        <v>1013</v>
      </c>
      <c r="B47" s="486"/>
      <c r="C47" s="486"/>
      <c r="D47" s="486"/>
      <c r="E47" s="125">
        <f t="shared" ref="E47:J47" si="15">SUM(E40:E46)</f>
        <v>5424315.7899999991</v>
      </c>
      <c r="F47" s="125">
        <f t="shared" si="15"/>
        <v>7256600</v>
      </c>
      <c r="G47" s="125">
        <f t="shared" si="15"/>
        <v>7517200</v>
      </c>
      <c r="H47" s="125">
        <f t="shared" si="15"/>
        <v>8711400</v>
      </c>
      <c r="I47" s="125">
        <f t="shared" si="15"/>
        <v>6347400</v>
      </c>
      <c r="J47" s="125">
        <f t="shared" si="15"/>
        <v>6361100</v>
      </c>
    </row>
    <row r="48" spans="1:10" ht="15" customHeight="1" x14ac:dyDescent="0.2">
      <c r="A48" s="493"/>
      <c r="B48" s="493"/>
      <c r="C48" s="493"/>
      <c r="D48" s="493"/>
      <c r="E48" s="191"/>
      <c r="F48" s="209"/>
      <c r="G48" s="191"/>
      <c r="H48" s="212"/>
      <c r="I48" s="191"/>
      <c r="J48" s="191"/>
    </row>
    <row r="49" spans="1:10" x14ac:dyDescent="0.2">
      <c r="A49" s="491" t="s">
        <v>261</v>
      </c>
      <c r="B49" s="491"/>
      <c r="C49" s="491"/>
      <c r="D49" s="491"/>
      <c r="E49" s="491"/>
      <c r="F49" s="491"/>
      <c r="G49" s="491"/>
      <c r="H49" s="491"/>
      <c r="I49" s="491"/>
      <c r="J49" s="491"/>
    </row>
    <row r="50" spans="1:10" x14ac:dyDescent="0.2">
      <c r="A50" s="484" t="s">
        <v>262</v>
      </c>
      <c r="B50" s="484"/>
      <c r="C50" s="484"/>
      <c r="D50" s="484"/>
      <c r="E50" s="484"/>
      <c r="F50" s="484"/>
      <c r="G50" s="484"/>
      <c r="H50" s="484"/>
      <c r="I50" s="484"/>
      <c r="J50" s="484"/>
    </row>
    <row r="51" spans="1:10" x14ac:dyDescent="0.2">
      <c r="A51" s="213"/>
      <c r="B51" s="483" t="s">
        <v>6</v>
      </c>
      <c r="C51" s="483"/>
      <c r="D51" s="483"/>
      <c r="E51" s="157">
        <f>E609</f>
        <v>2918860.66</v>
      </c>
      <c r="F51" s="155">
        <f t="shared" ref="F51:J51" si="16">F609</f>
        <v>3482700</v>
      </c>
      <c r="G51" s="157">
        <f t="shared" si="16"/>
        <v>3482700</v>
      </c>
      <c r="H51" s="156">
        <f t="shared" si="16"/>
        <v>3606000</v>
      </c>
      <c r="I51" s="157">
        <f t="shared" si="16"/>
        <v>3967000</v>
      </c>
      <c r="J51" s="157">
        <f t="shared" si="16"/>
        <v>3988900</v>
      </c>
    </row>
    <row r="52" spans="1:10" x14ac:dyDescent="0.2">
      <c r="A52" s="213"/>
      <c r="B52" s="483" t="s">
        <v>175</v>
      </c>
      <c r="C52" s="483"/>
      <c r="D52" s="483"/>
      <c r="E52" s="157">
        <f>E618</f>
        <v>396935.02999999997</v>
      </c>
      <c r="F52" s="155">
        <f t="shared" ref="F52:J52" si="17">F618</f>
        <v>15600</v>
      </c>
      <c r="G52" s="157">
        <f t="shared" si="17"/>
        <v>15600</v>
      </c>
      <c r="H52" s="156">
        <f t="shared" si="17"/>
        <v>15600</v>
      </c>
      <c r="I52" s="157">
        <f t="shared" si="17"/>
        <v>15600</v>
      </c>
      <c r="J52" s="157">
        <f t="shared" si="17"/>
        <v>15600</v>
      </c>
    </row>
    <row r="53" spans="1:10" x14ac:dyDescent="0.2">
      <c r="A53" s="213"/>
      <c r="B53" s="483" t="s">
        <v>263</v>
      </c>
      <c r="C53" s="483"/>
      <c r="D53" s="483"/>
      <c r="E53" s="157">
        <f>E627</f>
        <v>455862.13</v>
      </c>
      <c r="F53" s="155">
        <f>F627</f>
        <v>531500</v>
      </c>
      <c r="G53" s="157">
        <f t="shared" ref="G53:J53" si="18">G627</f>
        <v>531500</v>
      </c>
      <c r="H53" s="156">
        <f t="shared" si="18"/>
        <v>582800</v>
      </c>
      <c r="I53" s="157">
        <f t="shared" si="18"/>
        <v>574800</v>
      </c>
      <c r="J53" s="157">
        <f t="shared" si="18"/>
        <v>575800</v>
      </c>
    </row>
    <row r="54" spans="1:10" x14ac:dyDescent="0.2">
      <c r="A54" s="213"/>
      <c r="B54" s="483" t="s">
        <v>177</v>
      </c>
      <c r="C54" s="483"/>
      <c r="D54" s="483"/>
      <c r="E54" s="157">
        <f>E636</f>
        <v>7362</v>
      </c>
      <c r="F54" s="155">
        <f t="shared" ref="F54:J54" si="19">F636</f>
        <v>18300</v>
      </c>
      <c r="G54" s="157">
        <f t="shared" si="19"/>
        <v>18300</v>
      </c>
      <c r="H54" s="156">
        <f t="shared" si="19"/>
        <v>33600</v>
      </c>
      <c r="I54" s="157">
        <f t="shared" si="19"/>
        <v>24200</v>
      </c>
      <c r="J54" s="157">
        <f t="shared" si="19"/>
        <v>15000</v>
      </c>
    </row>
    <row r="55" spans="1:10" x14ac:dyDescent="0.2">
      <c r="A55" s="213"/>
      <c r="B55" s="483" t="s">
        <v>264</v>
      </c>
      <c r="C55" s="483"/>
      <c r="D55" s="483"/>
      <c r="E55" s="157">
        <f>E645</f>
        <v>1361761.2699999998</v>
      </c>
      <c r="F55" s="155">
        <f t="shared" ref="F55:J55" si="20">F645</f>
        <v>1366200</v>
      </c>
      <c r="G55" s="157">
        <f t="shared" si="20"/>
        <v>1366200</v>
      </c>
      <c r="H55" s="156">
        <f t="shared" si="20"/>
        <v>1765800</v>
      </c>
      <c r="I55" s="157">
        <f t="shared" si="20"/>
        <v>1765800</v>
      </c>
      <c r="J55" s="157">
        <f t="shared" si="20"/>
        <v>1765800</v>
      </c>
    </row>
    <row r="56" spans="1:10" ht="15" customHeight="1" x14ac:dyDescent="0.2">
      <c r="A56" s="486" t="s">
        <v>265</v>
      </c>
      <c r="B56" s="486"/>
      <c r="C56" s="486"/>
      <c r="D56" s="486"/>
      <c r="E56" s="125">
        <f>SUM(E51:E55)</f>
        <v>5140781.09</v>
      </c>
      <c r="F56" s="125">
        <f>SUM(F51:F55)</f>
        <v>5414300</v>
      </c>
      <c r="G56" s="125">
        <f t="shared" ref="G56:J56" si="21">SUM(G51:G55)</f>
        <v>5414300</v>
      </c>
      <c r="H56" s="125">
        <f t="shared" si="21"/>
        <v>6003800</v>
      </c>
      <c r="I56" s="125">
        <f t="shared" si="21"/>
        <v>6347400</v>
      </c>
      <c r="J56" s="125">
        <f t="shared" si="21"/>
        <v>6361100</v>
      </c>
    </row>
    <row r="57" spans="1:10" ht="15" customHeight="1" x14ac:dyDescent="0.2">
      <c r="A57" s="483"/>
      <c r="B57" s="483"/>
      <c r="C57" s="483"/>
      <c r="D57" s="483"/>
      <c r="E57" s="483"/>
      <c r="F57" s="483"/>
      <c r="G57" s="483"/>
      <c r="H57" s="483"/>
      <c r="I57" s="483"/>
      <c r="J57" s="483"/>
    </row>
    <row r="58" spans="1:10" x14ac:dyDescent="0.2">
      <c r="A58" s="484" t="s">
        <v>14</v>
      </c>
      <c r="B58" s="484"/>
      <c r="C58" s="484"/>
      <c r="D58" s="484"/>
      <c r="E58" s="484"/>
      <c r="F58" s="484"/>
      <c r="G58" s="484"/>
      <c r="H58" s="484"/>
      <c r="I58" s="484"/>
      <c r="J58" s="484"/>
    </row>
    <row r="59" spans="1:10" ht="15" customHeight="1" x14ac:dyDescent="0.2">
      <c r="A59" s="119" t="s">
        <v>225</v>
      </c>
      <c r="B59" s="119" t="s">
        <v>226</v>
      </c>
      <c r="C59" s="484" t="s">
        <v>227</v>
      </c>
      <c r="D59" s="488"/>
      <c r="E59" s="126"/>
      <c r="F59" s="126"/>
      <c r="G59" s="126"/>
      <c r="H59" s="126"/>
      <c r="I59" s="126"/>
      <c r="J59" s="126"/>
    </row>
    <row r="60" spans="1:10" x14ac:dyDescent="0.2">
      <c r="A60" s="127" t="str">
        <f>RIGHT(A116,3)</f>
        <v>50A</v>
      </c>
      <c r="B60" s="127" t="str">
        <f>B116</f>
        <v>DFID</v>
      </c>
      <c r="C60" s="239" t="str">
        <f>C116</f>
        <v>Technical Assistance Housing/Support of Housing unit</v>
      </c>
      <c r="D60" s="135"/>
      <c r="E60" s="133">
        <f>E116</f>
        <v>0</v>
      </c>
      <c r="F60" s="155">
        <f t="shared" ref="F60:J60" si="22">F116</f>
        <v>0</v>
      </c>
      <c r="G60" s="133">
        <f t="shared" si="22"/>
        <v>112700</v>
      </c>
      <c r="H60" s="123">
        <f t="shared" si="22"/>
        <v>0</v>
      </c>
      <c r="I60" s="133">
        <f t="shared" si="22"/>
        <v>0</v>
      </c>
      <c r="J60" s="122">
        <f t="shared" si="22"/>
        <v>0</v>
      </c>
    </row>
    <row r="61" spans="1:10" x14ac:dyDescent="0.2">
      <c r="A61" s="127" t="str">
        <f t="shared" ref="A61:A63" si="23">RIGHT(A117,3)</f>
        <v>58A</v>
      </c>
      <c r="B61" s="127" t="str">
        <f t="shared" ref="B61:C67" si="24">B117</f>
        <v>OTEP</v>
      </c>
      <c r="C61" s="239" t="str">
        <f t="shared" si="24"/>
        <v>Overseas Territories Environmental</v>
      </c>
      <c r="D61" s="135"/>
      <c r="E61" s="133">
        <f t="shared" ref="E61:J67" si="25">E117</f>
        <v>80379.360000000001</v>
      </c>
      <c r="F61" s="155">
        <f t="shared" si="25"/>
        <v>0</v>
      </c>
      <c r="G61" s="133">
        <f t="shared" si="25"/>
        <v>345600</v>
      </c>
      <c r="H61" s="123">
        <f t="shared" si="25"/>
        <v>345600</v>
      </c>
      <c r="I61" s="133">
        <f t="shared" si="25"/>
        <v>0</v>
      </c>
      <c r="J61" s="122">
        <f t="shared" si="25"/>
        <v>0</v>
      </c>
    </row>
    <row r="62" spans="1:10" x14ac:dyDescent="0.2">
      <c r="A62" s="127" t="str">
        <f t="shared" si="23"/>
        <v>59A</v>
      </c>
      <c r="B62" s="127" t="str">
        <f t="shared" si="24"/>
        <v>DFID</v>
      </c>
      <c r="C62" s="239" t="str">
        <f t="shared" si="24"/>
        <v>Housing Incentives Scheme</v>
      </c>
      <c r="D62" s="135"/>
      <c r="E62" s="133">
        <f t="shared" si="25"/>
        <v>0</v>
      </c>
      <c r="F62" s="155">
        <f t="shared" si="25"/>
        <v>8400</v>
      </c>
      <c r="G62" s="133">
        <f t="shared" si="25"/>
        <v>8400</v>
      </c>
      <c r="H62" s="123">
        <f t="shared" si="25"/>
        <v>0</v>
      </c>
      <c r="I62" s="133">
        <f t="shared" si="25"/>
        <v>0</v>
      </c>
      <c r="J62" s="122">
        <f t="shared" si="25"/>
        <v>0</v>
      </c>
    </row>
    <row r="63" spans="1:10" x14ac:dyDescent="0.2">
      <c r="A63" s="127" t="str">
        <f t="shared" si="23"/>
        <v>60A</v>
      </c>
      <c r="B63" s="127" t="str">
        <f t="shared" si="24"/>
        <v>DARWIN</v>
      </c>
      <c r="C63" s="239" t="str">
        <f t="shared" si="24"/>
        <v>DARWIN Initiatives Post Project</v>
      </c>
      <c r="D63" s="135"/>
      <c r="E63" s="133">
        <f t="shared" si="25"/>
        <v>203155.34</v>
      </c>
      <c r="F63" s="155">
        <f t="shared" si="25"/>
        <v>233900</v>
      </c>
      <c r="G63" s="133">
        <f t="shared" si="25"/>
        <v>36200</v>
      </c>
      <c r="H63" s="123">
        <f t="shared" si="25"/>
        <v>362000</v>
      </c>
      <c r="I63" s="133">
        <f t="shared" si="25"/>
        <v>0</v>
      </c>
      <c r="J63" s="122">
        <f t="shared" si="25"/>
        <v>0</v>
      </c>
    </row>
    <row r="64" spans="1:10" x14ac:dyDescent="0.2">
      <c r="A64" s="127" t="str">
        <f>RIGHT(A120,3)</f>
        <v>60A</v>
      </c>
      <c r="B64" s="127" t="str">
        <f t="shared" si="24"/>
        <v>EU</v>
      </c>
      <c r="C64" s="239" t="str">
        <f t="shared" si="24"/>
        <v>Toilet Facilities (Vulnerable)</v>
      </c>
      <c r="D64" s="135"/>
      <c r="E64" s="133">
        <f t="shared" si="25"/>
        <v>0</v>
      </c>
      <c r="F64" s="155">
        <f t="shared" si="25"/>
        <v>250000</v>
      </c>
      <c r="G64" s="133">
        <f t="shared" si="25"/>
        <v>250000</v>
      </c>
      <c r="H64" s="123">
        <f t="shared" si="25"/>
        <v>0</v>
      </c>
      <c r="I64" s="133">
        <f t="shared" si="25"/>
        <v>0</v>
      </c>
      <c r="J64" s="122">
        <f t="shared" si="25"/>
        <v>0</v>
      </c>
    </row>
    <row r="65" spans="1:10" x14ac:dyDescent="0.2">
      <c r="A65" s="127" t="str">
        <f>RIGHT(A121,3)</f>
        <v>61A</v>
      </c>
      <c r="B65" s="127" t="str">
        <f t="shared" si="24"/>
        <v>EU</v>
      </c>
      <c r="C65" s="239" t="str">
        <f t="shared" si="24"/>
        <v>Environmental Marine Turtle Facility</v>
      </c>
      <c r="D65" s="135"/>
      <c r="E65" s="133">
        <f t="shared" si="25"/>
        <v>0</v>
      </c>
      <c r="F65" s="155">
        <f t="shared" si="25"/>
        <v>350000</v>
      </c>
      <c r="G65" s="133">
        <f t="shared" si="25"/>
        <v>350000</v>
      </c>
      <c r="H65" s="123">
        <v>0</v>
      </c>
      <c r="I65" s="133">
        <f t="shared" si="25"/>
        <v>0</v>
      </c>
      <c r="J65" s="122">
        <f t="shared" si="25"/>
        <v>0</v>
      </c>
    </row>
    <row r="66" spans="1:10" x14ac:dyDescent="0.2">
      <c r="A66" s="127" t="str">
        <f>RIGHT(A122,3)</f>
        <v>62A</v>
      </c>
      <c r="B66" s="127" t="str">
        <f t="shared" si="24"/>
        <v>EU</v>
      </c>
      <c r="C66" s="239" t="str">
        <f t="shared" si="24"/>
        <v>Abattoir (Mahle) (Equipping Abattoir)</v>
      </c>
      <c r="D66" s="135"/>
      <c r="E66" s="133">
        <f t="shared" si="25"/>
        <v>0</v>
      </c>
      <c r="F66" s="155">
        <f t="shared" si="25"/>
        <v>1000000</v>
      </c>
      <c r="G66" s="133">
        <f t="shared" si="25"/>
        <v>1000000</v>
      </c>
      <c r="H66" s="123">
        <f t="shared" si="25"/>
        <v>0</v>
      </c>
      <c r="I66" s="133">
        <f t="shared" si="25"/>
        <v>0</v>
      </c>
      <c r="J66" s="122">
        <f t="shared" si="25"/>
        <v>0</v>
      </c>
    </row>
    <row r="67" spans="1:10" x14ac:dyDescent="0.2">
      <c r="A67" s="127" t="str">
        <f>RIGHT(A123,3)</f>
        <v>63A</v>
      </c>
      <c r="B67" s="127" t="str">
        <f t="shared" si="24"/>
        <v>EU</v>
      </c>
      <c r="C67" s="239" t="str">
        <f t="shared" si="24"/>
        <v>Social Housing Programme</v>
      </c>
      <c r="D67" s="135"/>
      <c r="E67" s="133">
        <f t="shared" si="25"/>
        <v>0</v>
      </c>
      <c r="F67" s="155">
        <f t="shared" si="25"/>
        <v>0</v>
      </c>
      <c r="G67" s="133">
        <f t="shared" si="25"/>
        <v>0</v>
      </c>
      <c r="H67" s="123">
        <f t="shared" si="25"/>
        <v>2000000</v>
      </c>
      <c r="I67" s="133">
        <f t="shared" si="25"/>
        <v>0</v>
      </c>
      <c r="J67" s="122">
        <f t="shared" si="25"/>
        <v>0</v>
      </c>
    </row>
    <row r="68" spans="1:10" ht="15" customHeight="1" x14ac:dyDescent="0.2">
      <c r="A68" s="486" t="s">
        <v>56</v>
      </c>
      <c r="B68" s="486"/>
      <c r="C68" s="486"/>
      <c r="D68" s="486"/>
      <c r="E68" s="125">
        <f>SUM(E60:E67)</f>
        <v>283534.7</v>
      </c>
      <c r="F68" s="125">
        <f t="shared" ref="F68:G68" si="26">SUM(F60:F67)</f>
        <v>1842300</v>
      </c>
      <c r="G68" s="125">
        <f t="shared" si="26"/>
        <v>2102900</v>
      </c>
      <c r="H68" s="125">
        <f>SUM(H60:H67)</f>
        <v>2707600</v>
      </c>
      <c r="I68" s="125">
        <f t="shared" ref="I68:J68" si="27">SUM(I60:I67)</f>
        <v>0</v>
      </c>
      <c r="J68" s="125">
        <f t="shared" si="27"/>
        <v>0</v>
      </c>
    </row>
    <row r="69" spans="1:10" x14ac:dyDescent="0.2">
      <c r="A69" s="483"/>
      <c r="B69" s="483"/>
      <c r="C69" s="483"/>
      <c r="D69" s="483"/>
      <c r="E69" s="483"/>
      <c r="F69" s="483"/>
      <c r="G69" s="483"/>
      <c r="H69" s="483"/>
      <c r="I69" s="483"/>
      <c r="J69" s="483"/>
    </row>
    <row r="70" spans="1:10" ht="15" customHeight="1" x14ac:dyDescent="0.2">
      <c r="A70" s="487" t="s">
        <v>1013</v>
      </c>
      <c r="B70" s="487"/>
      <c r="C70" s="487"/>
      <c r="D70" s="487"/>
      <c r="E70" s="128">
        <f t="shared" ref="E70:J70" si="28">SUM(E56,E68)</f>
        <v>5424315.79</v>
      </c>
      <c r="F70" s="128">
        <f t="shared" si="28"/>
        <v>7256600</v>
      </c>
      <c r="G70" s="128">
        <f t="shared" si="28"/>
        <v>7517200</v>
      </c>
      <c r="H70" s="128">
        <f t="shared" si="28"/>
        <v>8711400</v>
      </c>
      <c r="I70" s="128">
        <f t="shared" si="28"/>
        <v>6347400</v>
      </c>
      <c r="J70" s="128">
        <f t="shared" si="28"/>
        <v>6361100</v>
      </c>
    </row>
    <row r="71" spans="1:10" x14ac:dyDescent="0.2">
      <c r="A71" s="483"/>
      <c r="B71" s="483"/>
      <c r="C71" s="483"/>
      <c r="D71" s="483"/>
      <c r="E71" s="483"/>
      <c r="F71" s="483"/>
      <c r="G71" s="483"/>
      <c r="H71" s="483"/>
      <c r="I71" s="483"/>
      <c r="J71" s="483"/>
    </row>
    <row r="72" spans="1:10" ht="15" customHeight="1" x14ac:dyDescent="0.2">
      <c r="A72" s="482" t="s">
        <v>266</v>
      </c>
      <c r="B72" s="482"/>
      <c r="C72" s="482"/>
      <c r="D72" s="482"/>
      <c r="E72" s="482"/>
      <c r="F72" s="482"/>
      <c r="G72" s="482"/>
      <c r="H72" s="482"/>
      <c r="I72" s="482"/>
      <c r="J72" s="482"/>
    </row>
    <row r="73" spans="1:10" ht="15" customHeight="1" x14ac:dyDescent="0.2">
      <c r="A73" s="487" t="s">
        <v>267</v>
      </c>
      <c r="B73" s="487"/>
      <c r="C73" s="487"/>
      <c r="D73" s="487"/>
      <c r="E73" s="130"/>
      <c r="F73" s="130"/>
      <c r="G73" s="130"/>
      <c r="H73" s="129"/>
      <c r="I73" s="130"/>
      <c r="J73" s="130"/>
    </row>
    <row r="74" spans="1:10" x14ac:dyDescent="0.2">
      <c r="A74" s="483"/>
      <c r="B74" s="483"/>
      <c r="C74" s="483"/>
      <c r="D74" s="483"/>
      <c r="E74" s="483"/>
      <c r="F74" s="483"/>
      <c r="G74" s="483"/>
      <c r="H74" s="483"/>
      <c r="I74" s="483"/>
      <c r="J74" s="483"/>
    </row>
    <row r="75" spans="1:10" ht="15" customHeight="1" x14ac:dyDescent="0.2">
      <c r="A75" s="492" t="s">
        <v>1014</v>
      </c>
      <c r="B75" s="492"/>
      <c r="C75" s="492"/>
      <c r="D75" s="492"/>
      <c r="E75" s="492"/>
      <c r="F75" s="492"/>
      <c r="G75" s="492"/>
      <c r="H75" s="492"/>
      <c r="I75" s="492"/>
      <c r="J75" s="492"/>
    </row>
    <row r="76" spans="1:10" ht="15" customHeight="1" x14ac:dyDescent="0.2">
      <c r="A76" s="493" t="s">
        <v>269</v>
      </c>
      <c r="B76" s="493"/>
      <c r="C76" s="493"/>
      <c r="D76" s="475"/>
      <c r="E76" s="475"/>
      <c r="F76" s="475"/>
      <c r="G76" s="475"/>
      <c r="H76" s="475"/>
      <c r="I76" s="475"/>
      <c r="J76" s="475"/>
    </row>
    <row r="77" spans="1:10" ht="20.45" customHeight="1" x14ac:dyDescent="0.2">
      <c r="A77" s="483" t="s">
        <v>1015</v>
      </c>
      <c r="B77" s="483"/>
      <c r="C77" s="483"/>
      <c r="D77" s="483"/>
      <c r="E77" s="483"/>
      <c r="F77" s="483"/>
      <c r="G77" s="483"/>
      <c r="H77" s="483"/>
      <c r="I77" s="483"/>
      <c r="J77" s="483"/>
    </row>
    <row r="78" spans="1:10" x14ac:dyDescent="0.2">
      <c r="A78" s="482" t="s">
        <v>271</v>
      </c>
      <c r="B78" s="482"/>
      <c r="C78" s="482"/>
      <c r="D78" s="482"/>
      <c r="E78" s="482"/>
      <c r="F78" s="482"/>
      <c r="G78" s="482"/>
      <c r="H78" s="482"/>
      <c r="I78" s="482"/>
      <c r="J78" s="482"/>
    </row>
    <row r="79" spans="1:10" ht="33.75" x14ac:dyDescent="0.2">
      <c r="A79" s="131" t="s">
        <v>225</v>
      </c>
      <c r="B79" s="493" t="s">
        <v>224</v>
      </c>
      <c r="C79" s="493"/>
      <c r="D79" s="493"/>
      <c r="E79" s="120" t="str">
        <f t="shared" ref="E79:J79" si="29">E28</f>
        <v>Actuals           2013-2014</v>
      </c>
      <c r="F79" s="120" t="str">
        <f t="shared" si="29"/>
        <v>Approved Estimates          2014-2015</v>
      </c>
      <c r="G79" s="120" t="str">
        <f t="shared" si="29"/>
        <v>Revised Estimates                 2014-2015</v>
      </c>
      <c r="H79" s="120" t="str">
        <f t="shared" si="29"/>
        <v>Budget Estimates      2015-2016</v>
      </c>
      <c r="I79" s="120" t="str">
        <f t="shared" si="29"/>
        <v>Forward Estimates     2016-2017</v>
      </c>
      <c r="J79" s="120" t="str">
        <f t="shared" si="29"/>
        <v>Forward Estimates     2017-2018</v>
      </c>
    </row>
    <row r="80" spans="1:10" x14ac:dyDescent="0.2">
      <c r="A80" s="213">
        <v>122</v>
      </c>
      <c r="B80" s="483" t="s">
        <v>1016</v>
      </c>
      <c r="C80" s="483" t="s">
        <v>1016</v>
      </c>
      <c r="D80" s="483" t="s">
        <v>1016</v>
      </c>
      <c r="E80" s="157">
        <v>406618.13</v>
      </c>
      <c r="F80" s="155">
        <v>200000</v>
      </c>
      <c r="G80" s="157">
        <v>450000</v>
      </c>
      <c r="H80" s="156">
        <v>300000</v>
      </c>
      <c r="I80" s="157">
        <v>300000</v>
      </c>
      <c r="J80" s="157">
        <v>300000</v>
      </c>
    </row>
    <row r="81" spans="1:10" x14ac:dyDescent="0.2">
      <c r="A81" s="213">
        <v>122</v>
      </c>
      <c r="B81" s="483" t="s">
        <v>1017</v>
      </c>
      <c r="C81" s="483" t="s">
        <v>1017</v>
      </c>
      <c r="D81" s="483" t="s">
        <v>1017</v>
      </c>
      <c r="E81" s="157">
        <v>0</v>
      </c>
      <c r="F81" s="155">
        <v>0</v>
      </c>
      <c r="G81" s="157">
        <v>0</v>
      </c>
      <c r="H81" s="156">
        <v>0</v>
      </c>
      <c r="I81" s="157">
        <v>0</v>
      </c>
      <c r="J81" s="157">
        <v>0</v>
      </c>
    </row>
    <row r="82" spans="1:10" x14ac:dyDescent="0.2">
      <c r="A82" s="213" t="s">
        <v>100</v>
      </c>
      <c r="B82" s="483" t="s">
        <v>1018</v>
      </c>
      <c r="C82" s="483" t="s">
        <v>1018</v>
      </c>
      <c r="D82" s="483" t="s">
        <v>1018</v>
      </c>
      <c r="E82" s="157">
        <v>20000</v>
      </c>
      <c r="F82" s="155">
        <v>10000</v>
      </c>
      <c r="G82" s="157">
        <v>2300</v>
      </c>
      <c r="H82" s="156">
        <v>18000</v>
      </c>
      <c r="I82" s="157">
        <v>18000</v>
      </c>
      <c r="J82" s="157">
        <v>18000</v>
      </c>
    </row>
    <row r="83" spans="1:10" x14ac:dyDescent="0.2">
      <c r="A83" s="213">
        <v>135</v>
      </c>
      <c r="B83" s="483" t="s">
        <v>961</v>
      </c>
      <c r="C83" s="483" t="s">
        <v>961</v>
      </c>
      <c r="D83" s="483" t="s">
        <v>961</v>
      </c>
      <c r="E83" s="157">
        <v>147660</v>
      </c>
      <c r="F83" s="155">
        <v>190000</v>
      </c>
      <c r="G83" s="157">
        <v>190000</v>
      </c>
      <c r="H83" s="156">
        <v>0</v>
      </c>
      <c r="I83" s="157">
        <v>0</v>
      </c>
      <c r="J83" s="157">
        <v>0</v>
      </c>
    </row>
    <row r="84" spans="1:10" x14ac:dyDescent="0.2">
      <c r="A84" s="213">
        <v>160</v>
      </c>
      <c r="B84" s="483" t="s">
        <v>1019</v>
      </c>
      <c r="C84" s="483" t="s">
        <v>1019</v>
      </c>
      <c r="D84" s="483" t="s">
        <v>1019</v>
      </c>
      <c r="E84" s="157">
        <v>0</v>
      </c>
      <c r="F84" s="155">
        <v>0</v>
      </c>
      <c r="G84" s="157">
        <v>0</v>
      </c>
      <c r="H84" s="156">
        <v>0</v>
      </c>
      <c r="I84" s="157">
        <v>0</v>
      </c>
      <c r="J84" s="157">
        <v>0</v>
      </c>
    </row>
    <row r="85" spans="1:10" x14ac:dyDescent="0.2">
      <c r="A85" s="487" t="s">
        <v>1012</v>
      </c>
      <c r="B85" s="487"/>
      <c r="C85" s="487"/>
      <c r="D85" s="487"/>
      <c r="E85" s="124">
        <f t="shared" ref="E85:J85" si="30">SUM(E80:E84)</f>
        <v>574278.13</v>
      </c>
      <c r="F85" s="124">
        <f t="shared" si="30"/>
        <v>400000</v>
      </c>
      <c r="G85" s="124">
        <f t="shared" si="30"/>
        <v>642300</v>
      </c>
      <c r="H85" s="124">
        <f t="shared" si="30"/>
        <v>318000</v>
      </c>
      <c r="I85" s="124">
        <f t="shared" si="30"/>
        <v>318000</v>
      </c>
      <c r="J85" s="124">
        <f t="shared" si="30"/>
        <v>318000</v>
      </c>
    </row>
    <row r="86" spans="1:10" x14ac:dyDescent="0.2">
      <c r="A86" s="483"/>
      <c r="B86" s="483"/>
      <c r="C86" s="483"/>
      <c r="D86" s="483"/>
      <c r="E86" s="483"/>
      <c r="F86" s="483"/>
      <c r="G86" s="483"/>
      <c r="H86" s="483"/>
      <c r="I86" s="483"/>
      <c r="J86" s="483"/>
    </row>
    <row r="87" spans="1:10" ht="15" customHeight="1" x14ac:dyDescent="0.2">
      <c r="A87" s="482" t="s">
        <v>262</v>
      </c>
      <c r="B87" s="482"/>
      <c r="C87" s="482"/>
      <c r="D87" s="482"/>
      <c r="E87" s="482"/>
      <c r="F87" s="482"/>
      <c r="G87" s="482"/>
      <c r="H87" s="482"/>
      <c r="I87" s="482"/>
      <c r="J87" s="482"/>
    </row>
    <row r="88" spans="1:10" ht="33.75" x14ac:dyDescent="0.2">
      <c r="A88" s="131" t="s">
        <v>225</v>
      </c>
      <c r="B88" s="493" t="s">
        <v>224</v>
      </c>
      <c r="C88" s="493"/>
      <c r="D88" s="493"/>
      <c r="E88" s="120" t="str">
        <f t="shared" ref="E88:J88" si="31">E28</f>
        <v>Actuals           2013-2014</v>
      </c>
      <c r="F88" s="120" t="str">
        <f t="shared" si="31"/>
        <v>Approved Estimates          2014-2015</v>
      </c>
      <c r="G88" s="120" t="str">
        <f t="shared" si="31"/>
        <v>Revised Estimates                 2014-2015</v>
      </c>
      <c r="H88" s="120" t="str">
        <f t="shared" si="31"/>
        <v>Budget Estimates      2015-2016</v>
      </c>
      <c r="I88" s="120" t="str">
        <f t="shared" si="31"/>
        <v>Forward Estimates     2016-2017</v>
      </c>
      <c r="J88" s="120" t="str">
        <f t="shared" si="31"/>
        <v>Forward Estimates     2017-2018</v>
      </c>
    </row>
    <row r="89" spans="1:10" ht="15" customHeight="1" x14ac:dyDescent="0.2">
      <c r="A89" s="493" t="s">
        <v>6</v>
      </c>
      <c r="B89" s="493"/>
      <c r="C89" s="493"/>
      <c r="D89" s="493"/>
      <c r="E89" s="493"/>
      <c r="F89" s="493"/>
      <c r="G89" s="493"/>
      <c r="H89" s="493"/>
      <c r="I89" s="493"/>
      <c r="J89" s="137"/>
    </row>
    <row r="90" spans="1:10" x14ac:dyDescent="0.2">
      <c r="A90" s="213">
        <v>210</v>
      </c>
      <c r="B90" s="483" t="s">
        <v>6</v>
      </c>
      <c r="C90" s="483"/>
      <c r="D90" s="483"/>
      <c r="E90" s="157">
        <v>374647.8</v>
      </c>
      <c r="F90" s="155">
        <v>465500</v>
      </c>
      <c r="G90" s="157">
        <v>465500</v>
      </c>
      <c r="H90" s="156">
        <v>470200</v>
      </c>
      <c r="I90" s="157">
        <v>477500</v>
      </c>
      <c r="J90" s="157">
        <v>480200</v>
      </c>
    </row>
    <row r="91" spans="1:10" x14ac:dyDescent="0.2">
      <c r="A91" s="213">
        <v>212</v>
      </c>
      <c r="B91" s="483" t="s">
        <v>8</v>
      </c>
      <c r="C91" s="483"/>
      <c r="D91" s="483"/>
      <c r="E91" s="157">
        <v>96439.2</v>
      </c>
      <c r="F91" s="155">
        <v>15600</v>
      </c>
      <c r="G91" s="157">
        <v>15600</v>
      </c>
      <c r="H91" s="156">
        <v>15600</v>
      </c>
      <c r="I91" s="157">
        <v>15600</v>
      </c>
      <c r="J91" s="157">
        <v>15600</v>
      </c>
    </row>
    <row r="92" spans="1:10" x14ac:dyDescent="0.2">
      <c r="A92" s="213">
        <v>216</v>
      </c>
      <c r="B92" s="483" t="s">
        <v>9</v>
      </c>
      <c r="C92" s="483"/>
      <c r="D92" s="483"/>
      <c r="E92" s="157">
        <v>148360</v>
      </c>
      <c r="F92" s="155">
        <v>159200</v>
      </c>
      <c r="G92" s="157">
        <v>159200</v>
      </c>
      <c r="H92" s="156">
        <v>159200</v>
      </c>
      <c r="I92" s="157">
        <v>159200</v>
      </c>
      <c r="J92" s="157">
        <v>159200</v>
      </c>
    </row>
    <row r="93" spans="1:10" x14ac:dyDescent="0.2">
      <c r="A93" s="213">
        <v>218</v>
      </c>
      <c r="B93" s="483" t="s">
        <v>272</v>
      </c>
      <c r="C93" s="483"/>
      <c r="D93" s="483"/>
      <c r="E93" s="157">
        <v>0</v>
      </c>
      <c r="F93" s="155">
        <v>0</v>
      </c>
      <c r="G93" s="157">
        <v>0</v>
      </c>
      <c r="H93" s="156">
        <v>2800</v>
      </c>
      <c r="I93" s="157">
        <v>0</v>
      </c>
      <c r="J93" s="157">
        <v>0</v>
      </c>
    </row>
    <row r="94" spans="1:10" ht="15" customHeight="1" x14ac:dyDescent="0.2">
      <c r="A94" s="497" t="s">
        <v>273</v>
      </c>
      <c r="B94" s="497"/>
      <c r="C94" s="497"/>
      <c r="D94" s="497"/>
      <c r="E94" s="132">
        <f>SUM(E90:E93)</f>
        <v>619447</v>
      </c>
      <c r="F94" s="132">
        <f t="shared" ref="F94:J94" si="32">SUM(F90:F93)</f>
        <v>640300</v>
      </c>
      <c r="G94" s="132">
        <f t="shared" si="32"/>
        <v>640300</v>
      </c>
      <c r="H94" s="132">
        <f t="shared" si="32"/>
        <v>647800</v>
      </c>
      <c r="I94" s="132">
        <f t="shared" si="32"/>
        <v>652300</v>
      </c>
      <c r="J94" s="132">
        <f t="shared" si="32"/>
        <v>655000</v>
      </c>
    </row>
    <row r="95" spans="1:10" ht="15" customHeight="1" x14ac:dyDescent="0.2">
      <c r="A95" s="497" t="s">
        <v>274</v>
      </c>
      <c r="B95" s="497"/>
      <c r="C95" s="497"/>
      <c r="D95" s="497"/>
      <c r="E95" s="497"/>
      <c r="F95" s="497"/>
      <c r="G95" s="497"/>
      <c r="H95" s="497"/>
      <c r="I95" s="497"/>
      <c r="J95" s="137"/>
    </row>
    <row r="96" spans="1:10" x14ac:dyDescent="0.2">
      <c r="A96" s="213">
        <v>220</v>
      </c>
      <c r="B96" s="483" t="s">
        <v>185</v>
      </c>
      <c r="C96" s="483"/>
      <c r="D96" s="483"/>
      <c r="E96" s="157">
        <v>9544.26</v>
      </c>
      <c r="F96" s="155">
        <v>14300</v>
      </c>
      <c r="G96" s="157">
        <v>14300</v>
      </c>
      <c r="H96" s="156">
        <v>14100</v>
      </c>
      <c r="I96" s="157">
        <v>14100</v>
      </c>
      <c r="J96" s="157">
        <v>14100</v>
      </c>
    </row>
    <row r="97" spans="1:10" x14ac:dyDescent="0.2">
      <c r="A97" s="213">
        <v>222</v>
      </c>
      <c r="B97" s="483" t="s">
        <v>186</v>
      </c>
      <c r="C97" s="483"/>
      <c r="D97" s="483"/>
      <c r="E97" s="157">
        <v>19446.190000000002</v>
      </c>
      <c r="F97" s="155">
        <v>30000</v>
      </c>
      <c r="G97" s="157">
        <v>30000</v>
      </c>
      <c r="H97" s="156">
        <v>37500</v>
      </c>
      <c r="I97" s="157">
        <v>37500</v>
      </c>
      <c r="J97" s="157">
        <v>37500</v>
      </c>
    </row>
    <row r="98" spans="1:10" x14ac:dyDescent="0.2">
      <c r="A98" s="213">
        <v>224</v>
      </c>
      <c r="B98" s="483" t="s">
        <v>187</v>
      </c>
      <c r="C98" s="483"/>
      <c r="D98" s="483"/>
      <c r="E98" s="157">
        <v>198000</v>
      </c>
      <c r="F98" s="155">
        <v>198500</v>
      </c>
      <c r="G98" s="157">
        <v>198500</v>
      </c>
      <c r="H98" s="156">
        <v>198500</v>
      </c>
      <c r="I98" s="157">
        <v>198500</v>
      </c>
      <c r="J98" s="157">
        <v>198500</v>
      </c>
    </row>
    <row r="99" spans="1:10" x14ac:dyDescent="0.2">
      <c r="A99" s="213">
        <v>226</v>
      </c>
      <c r="B99" s="483" t="s">
        <v>188</v>
      </c>
      <c r="C99" s="483"/>
      <c r="D99" s="483"/>
      <c r="E99" s="157">
        <v>59800</v>
      </c>
      <c r="F99" s="155">
        <v>50000</v>
      </c>
      <c r="G99" s="157">
        <v>50000</v>
      </c>
      <c r="H99" s="156">
        <v>50000</v>
      </c>
      <c r="I99" s="157">
        <v>50000</v>
      </c>
      <c r="J99" s="157">
        <v>50000</v>
      </c>
    </row>
    <row r="100" spans="1:10" x14ac:dyDescent="0.2">
      <c r="A100" s="213">
        <v>228</v>
      </c>
      <c r="B100" s="483" t="s">
        <v>189</v>
      </c>
      <c r="C100" s="483"/>
      <c r="D100" s="483"/>
      <c r="E100" s="157">
        <v>7728.7</v>
      </c>
      <c r="F100" s="155">
        <v>8000</v>
      </c>
      <c r="G100" s="157">
        <v>8000</v>
      </c>
      <c r="H100" s="156">
        <v>8000</v>
      </c>
      <c r="I100" s="157">
        <v>8000</v>
      </c>
      <c r="J100" s="157">
        <v>8000</v>
      </c>
    </row>
    <row r="101" spans="1:10" x14ac:dyDescent="0.2">
      <c r="A101" s="213">
        <v>229</v>
      </c>
      <c r="B101" s="483" t="s">
        <v>190</v>
      </c>
      <c r="C101" s="483"/>
      <c r="D101" s="483"/>
      <c r="E101" s="157">
        <v>39963.620000000003</v>
      </c>
      <c r="F101" s="155">
        <v>40000</v>
      </c>
      <c r="G101" s="157">
        <v>40000</v>
      </c>
      <c r="H101" s="156">
        <v>40000</v>
      </c>
      <c r="I101" s="157">
        <v>40000</v>
      </c>
      <c r="J101" s="157">
        <v>40000</v>
      </c>
    </row>
    <row r="102" spans="1:10" x14ac:dyDescent="0.2">
      <c r="A102" s="213">
        <v>230</v>
      </c>
      <c r="B102" s="483" t="s">
        <v>191</v>
      </c>
      <c r="C102" s="483"/>
      <c r="D102" s="483"/>
      <c r="E102" s="157">
        <v>500</v>
      </c>
      <c r="F102" s="155">
        <v>500</v>
      </c>
      <c r="G102" s="157">
        <v>500</v>
      </c>
      <c r="H102" s="156">
        <v>0</v>
      </c>
      <c r="I102" s="157">
        <v>0</v>
      </c>
      <c r="J102" s="157">
        <v>0</v>
      </c>
    </row>
    <row r="103" spans="1:10" x14ac:dyDescent="0.2">
      <c r="A103" s="213">
        <v>232</v>
      </c>
      <c r="B103" s="483" t="s">
        <v>192</v>
      </c>
      <c r="C103" s="483"/>
      <c r="D103" s="483"/>
      <c r="E103" s="157">
        <v>34705.03</v>
      </c>
      <c r="F103" s="155">
        <v>35000</v>
      </c>
      <c r="G103" s="157">
        <v>35000</v>
      </c>
      <c r="H103" s="156">
        <v>55000</v>
      </c>
      <c r="I103" s="157">
        <v>55000</v>
      </c>
      <c r="J103" s="157">
        <v>55000</v>
      </c>
    </row>
    <row r="104" spans="1:10" x14ac:dyDescent="0.2">
      <c r="A104" s="213">
        <v>234</v>
      </c>
      <c r="B104" s="483" t="s">
        <v>193</v>
      </c>
      <c r="C104" s="483"/>
      <c r="D104" s="483"/>
      <c r="E104" s="157">
        <v>48625</v>
      </c>
      <c r="F104" s="155">
        <v>74400</v>
      </c>
      <c r="G104" s="157">
        <v>74400</v>
      </c>
      <c r="H104" s="156">
        <v>82800</v>
      </c>
      <c r="I104" s="157">
        <v>82800</v>
      </c>
      <c r="J104" s="157">
        <v>82800</v>
      </c>
    </row>
    <row r="105" spans="1:10" x14ac:dyDescent="0.2">
      <c r="A105" s="213">
        <v>236</v>
      </c>
      <c r="B105" s="483" t="s">
        <v>194</v>
      </c>
      <c r="C105" s="483"/>
      <c r="D105" s="483"/>
      <c r="E105" s="157">
        <v>0</v>
      </c>
      <c r="F105" s="155">
        <v>30000</v>
      </c>
      <c r="G105" s="157">
        <v>30000</v>
      </c>
      <c r="H105" s="156">
        <v>28000</v>
      </c>
      <c r="I105" s="157">
        <v>28000</v>
      </c>
      <c r="J105" s="157">
        <v>28000</v>
      </c>
    </row>
    <row r="106" spans="1:10" x14ac:dyDescent="0.2">
      <c r="A106" s="213">
        <v>261</v>
      </c>
      <c r="B106" s="483" t="s">
        <v>202</v>
      </c>
      <c r="C106" s="483"/>
      <c r="D106" s="483"/>
      <c r="E106" s="157">
        <v>0</v>
      </c>
      <c r="F106" s="155">
        <v>0</v>
      </c>
      <c r="G106" s="157">
        <v>0</v>
      </c>
      <c r="H106" s="156">
        <v>120000</v>
      </c>
      <c r="I106" s="157">
        <v>200000</v>
      </c>
      <c r="J106" s="157">
        <v>200000</v>
      </c>
    </row>
    <row r="107" spans="1:10" x14ac:dyDescent="0.2">
      <c r="A107" s="213">
        <v>262</v>
      </c>
      <c r="B107" s="483" t="s">
        <v>203</v>
      </c>
      <c r="C107" s="483"/>
      <c r="D107" s="483"/>
      <c r="E107" s="157">
        <v>30000</v>
      </c>
      <c r="F107" s="155">
        <v>0</v>
      </c>
      <c r="G107" s="157">
        <v>0</v>
      </c>
      <c r="H107" s="156">
        <v>0</v>
      </c>
      <c r="I107" s="157">
        <v>0</v>
      </c>
      <c r="J107" s="157">
        <v>0</v>
      </c>
    </row>
    <row r="108" spans="1:10" x14ac:dyDescent="0.2">
      <c r="A108" s="213">
        <v>275</v>
      </c>
      <c r="B108" s="483" t="s">
        <v>210</v>
      </c>
      <c r="C108" s="483"/>
      <c r="D108" s="483"/>
      <c r="E108" s="157">
        <v>744.84999999999991</v>
      </c>
      <c r="F108" s="155">
        <v>2000</v>
      </c>
      <c r="G108" s="157">
        <v>2000</v>
      </c>
      <c r="H108" s="156">
        <v>4000</v>
      </c>
      <c r="I108" s="157">
        <v>4000</v>
      </c>
      <c r="J108" s="157">
        <v>4000</v>
      </c>
    </row>
    <row r="109" spans="1:10" x14ac:dyDescent="0.2">
      <c r="A109" s="213">
        <v>281</v>
      </c>
      <c r="B109" s="483" t="s">
        <v>216</v>
      </c>
      <c r="C109" s="483"/>
      <c r="D109" s="483"/>
      <c r="E109" s="157">
        <v>29960.83</v>
      </c>
      <c r="F109" s="155">
        <v>30000</v>
      </c>
      <c r="G109" s="157">
        <v>30000</v>
      </c>
      <c r="H109" s="156">
        <v>30000</v>
      </c>
      <c r="I109" s="157">
        <v>30000</v>
      </c>
      <c r="J109" s="157">
        <v>30000</v>
      </c>
    </row>
    <row r="110" spans="1:10" ht="15" customHeight="1" x14ac:dyDescent="0.2">
      <c r="A110" s="497" t="s">
        <v>276</v>
      </c>
      <c r="B110" s="497"/>
      <c r="C110" s="497"/>
      <c r="D110" s="497"/>
      <c r="E110" s="132">
        <f t="shared" ref="E110:J110" si="33">SUM(E96:E109)</f>
        <v>479018.48000000004</v>
      </c>
      <c r="F110" s="193">
        <f t="shared" si="33"/>
        <v>512700</v>
      </c>
      <c r="G110" s="132">
        <f t="shared" si="33"/>
        <v>512700</v>
      </c>
      <c r="H110" s="132">
        <f>SUM(H96:H109)</f>
        <v>667900</v>
      </c>
      <c r="I110" s="132">
        <f t="shared" si="33"/>
        <v>747900</v>
      </c>
      <c r="J110" s="132">
        <f t="shared" si="33"/>
        <v>747900</v>
      </c>
    </row>
    <row r="111" spans="1:10" x14ac:dyDescent="0.2">
      <c r="A111" s="498" t="s">
        <v>277</v>
      </c>
      <c r="B111" s="498"/>
      <c r="C111" s="498"/>
      <c r="D111" s="498"/>
      <c r="E111" s="134">
        <f t="shared" ref="E111:J111" si="34">SUM(E94,E110)</f>
        <v>1098465.48</v>
      </c>
      <c r="F111" s="134">
        <f t="shared" si="34"/>
        <v>1153000</v>
      </c>
      <c r="G111" s="134">
        <f t="shared" si="34"/>
        <v>1153000</v>
      </c>
      <c r="H111" s="134">
        <f t="shared" si="34"/>
        <v>1315700</v>
      </c>
      <c r="I111" s="134">
        <f t="shared" si="34"/>
        <v>1400200</v>
      </c>
      <c r="J111" s="134">
        <f t="shared" si="34"/>
        <v>1402900</v>
      </c>
    </row>
    <row r="112" spans="1:10" ht="15" customHeight="1" x14ac:dyDescent="0.2">
      <c r="A112" s="536"/>
      <c r="B112" s="536"/>
      <c r="C112" s="536"/>
      <c r="D112" s="536"/>
      <c r="E112" s="536"/>
      <c r="F112" s="536"/>
      <c r="G112" s="536"/>
      <c r="H112" s="536"/>
      <c r="I112" s="536"/>
      <c r="J112" s="536"/>
    </row>
    <row r="113" spans="1:10" x14ac:dyDescent="0.2">
      <c r="A113" s="500" t="s">
        <v>14</v>
      </c>
      <c r="B113" s="500"/>
      <c r="C113" s="500"/>
      <c r="D113" s="500"/>
      <c r="E113" s="500"/>
      <c r="F113" s="500"/>
      <c r="G113" s="500"/>
      <c r="H113" s="500"/>
      <c r="I113" s="500"/>
      <c r="J113" s="500"/>
    </row>
    <row r="114" spans="1:10" ht="18" customHeight="1" x14ac:dyDescent="0.2">
      <c r="A114" s="484" t="s">
        <v>224</v>
      </c>
      <c r="B114" s="484"/>
      <c r="C114" s="484"/>
      <c r="D114" s="484"/>
      <c r="E114" s="482" t="str">
        <f t="shared" ref="E114:J114" si="35">E28</f>
        <v>Actuals           2013-2014</v>
      </c>
      <c r="F114" s="482" t="str">
        <f t="shared" si="35"/>
        <v>Approved Estimates          2014-2015</v>
      </c>
      <c r="G114" s="482" t="str">
        <f t="shared" si="35"/>
        <v>Revised Estimates                 2014-2015</v>
      </c>
      <c r="H114" s="482" t="str">
        <f t="shared" si="35"/>
        <v>Budget Estimates      2015-2016</v>
      </c>
      <c r="I114" s="482" t="str">
        <f t="shared" si="35"/>
        <v>Forward Estimates     2016-2017</v>
      </c>
      <c r="J114" s="482" t="str">
        <f t="shared" si="35"/>
        <v>Forward Estimates     2017-2018</v>
      </c>
    </row>
    <row r="115" spans="1:10" x14ac:dyDescent="0.2">
      <c r="A115" s="119" t="s">
        <v>225</v>
      </c>
      <c r="B115" s="119" t="s">
        <v>226</v>
      </c>
      <c r="C115" s="484" t="s">
        <v>227</v>
      </c>
      <c r="D115" s="484"/>
      <c r="E115" s="475"/>
      <c r="F115" s="475"/>
      <c r="G115" s="475"/>
      <c r="H115" s="475"/>
      <c r="I115" s="475"/>
      <c r="J115" s="475"/>
    </row>
    <row r="116" spans="1:10" x14ac:dyDescent="0.2">
      <c r="A116" s="243" t="s">
        <v>1020</v>
      </c>
      <c r="B116" s="127" t="s">
        <v>528</v>
      </c>
      <c r="C116" s="239" t="s">
        <v>1021</v>
      </c>
      <c r="D116" s="254"/>
      <c r="E116" s="133">
        <v>0</v>
      </c>
      <c r="F116" s="155">
        <v>0</v>
      </c>
      <c r="G116" s="133">
        <v>112700</v>
      </c>
      <c r="H116" s="123">
        <v>0</v>
      </c>
      <c r="I116" s="133">
        <v>0</v>
      </c>
      <c r="J116" s="122">
        <v>0</v>
      </c>
    </row>
    <row r="117" spans="1:10" x14ac:dyDescent="0.2">
      <c r="A117" s="243" t="s">
        <v>1022</v>
      </c>
      <c r="B117" s="127" t="s">
        <v>1023</v>
      </c>
      <c r="C117" s="239" t="s">
        <v>1024</v>
      </c>
      <c r="D117" s="135"/>
      <c r="E117" s="133">
        <v>80379.360000000001</v>
      </c>
      <c r="F117" s="155">
        <v>0</v>
      </c>
      <c r="G117" s="133">
        <v>345600</v>
      </c>
      <c r="H117" s="123">
        <v>345600</v>
      </c>
      <c r="I117" s="133">
        <v>0</v>
      </c>
      <c r="J117" s="122">
        <v>0</v>
      </c>
    </row>
    <row r="118" spans="1:10" x14ac:dyDescent="0.2">
      <c r="A118" s="243" t="s">
        <v>1025</v>
      </c>
      <c r="B118" s="127" t="s">
        <v>528</v>
      </c>
      <c r="C118" s="239" t="s">
        <v>1026</v>
      </c>
      <c r="D118" s="135"/>
      <c r="E118" s="133">
        <v>0</v>
      </c>
      <c r="F118" s="155">
        <v>8400</v>
      </c>
      <c r="G118" s="155">
        <v>8400</v>
      </c>
      <c r="H118" s="123">
        <v>0</v>
      </c>
      <c r="I118" s="133">
        <v>0</v>
      </c>
      <c r="J118" s="122">
        <v>0</v>
      </c>
    </row>
    <row r="119" spans="1:10" x14ac:dyDescent="0.2">
      <c r="A119" s="243" t="s">
        <v>1027</v>
      </c>
      <c r="B119" s="127" t="s">
        <v>1028</v>
      </c>
      <c r="C119" s="239" t="s">
        <v>1029</v>
      </c>
      <c r="D119" s="135"/>
      <c r="E119" s="133">
        <v>203155.34</v>
      </c>
      <c r="F119" s="155">
        <v>233900</v>
      </c>
      <c r="G119" s="133">
        <v>36200</v>
      </c>
      <c r="H119" s="123">
        <v>362000</v>
      </c>
      <c r="I119" s="133">
        <v>0</v>
      </c>
      <c r="J119" s="122">
        <v>0</v>
      </c>
    </row>
    <row r="120" spans="1:10" x14ac:dyDescent="0.2">
      <c r="A120" s="243" t="s">
        <v>1030</v>
      </c>
      <c r="B120" s="127" t="s">
        <v>750</v>
      </c>
      <c r="C120" s="239" t="s">
        <v>1031</v>
      </c>
      <c r="D120" s="135"/>
      <c r="E120" s="133">
        <v>0</v>
      </c>
      <c r="F120" s="155">
        <v>250000</v>
      </c>
      <c r="G120" s="155">
        <v>250000</v>
      </c>
      <c r="H120" s="123">
        <v>0</v>
      </c>
      <c r="I120" s="133">
        <v>0</v>
      </c>
      <c r="J120" s="122">
        <v>0</v>
      </c>
    </row>
    <row r="121" spans="1:10" x14ac:dyDescent="0.2">
      <c r="A121" s="243" t="s">
        <v>1032</v>
      </c>
      <c r="B121" s="127" t="s">
        <v>750</v>
      </c>
      <c r="C121" s="239" t="s">
        <v>1033</v>
      </c>
      <c r="D121" s="135"/>
      <c r="E121" s="133">
        <v>0</v>
      </c>
      <c r="F121" s="155">
        <v>350000</v>
      </c>
      <c r="G121" s="155">
        <v>350000</v>
      </c>
      <c r="H121" s="123">
        <v>0</v>
      </c>
      <c r="I121" s="133">
        <v>0</v>
      </c>
      <c r="J121" s="122">
        <v>0</v>
      </c>
    </row>
    <row r="122" spans="1:10" ht="13.5" customHeight="1" x14ac:dyDescent="0.2">
      <c r="A122" s="243" t="s">
        <v>1034</v>
      </c>
      <c r="B122" s="127" t="s">
        <v>750</v>
      </c>
      <c r="C122" s="239" t="s">
        <v>1035</v>
      </c>
      <c r="D122" s="135"/>
      <c r="E122" s="133">
        <v>0</v>
      </c>
      <c r="F122" s="155">
        <v>1000000</v>
      </c>
      <c r="G122" s="155">
        <v>1000000</v>
      </c>
      <c r="H122" s="123">
        <v>0</v>
      </c>
      <c r="I122" s="133">
        <v>0</v>
      </c>
      <c r="J122" s="122">
        <v>0</v>
      </c>
    </row>
    <row r="123" spans="1:10" ht="13.5" customHeight="1" x14ac:dyDescent="0.2">
      <c r="A123" s="243" t="s">
        <v>1036</v>
      </c>
      <c r="B123" s="127" t="s">
        <v>750</v>
      </c>
      <c r="C123" s="239" t="s">
        <v>1037</v>
      </c>
      <c r="D123" s="135"/>
      <c r="E123" s="133">
        <v>0</v>
      </c>
      <c r="F123" s="155">
        <v>0</v>
      </c>
      <c r="G123" s="155">
        <v>0</v>
      </c>
      <c r="H123" s="123">
        <v>2000000</v>
      </c>
      <c r="I123" s="133">
        <v>0</v>
      </c>
      <c r="J123" s="122">
        <v>0</v>
      </c>
    </row>
    <row r="124" spans="1:10" ht="10.5" customHeight="1" x14ac:dyDescent="0.2">
      <c r="A124" s="487" t="s">
        <v>14</v>
      </c>
      <c r="B124" s="487"/>
      <c r="C124" s="487"/>
      <c r="D124" s="487"/>
      <c r="E124" s="124">
        <f>SUM(E116:E123)</f>
        <v>283534.7</v>
      </c>
      <c r="F124" s="124">
        <f t="shared" ref="F124:G124" si="36">SUM(F116:F123)</f>
        <v>1842300</v>
      </c>
      <c r="G124" s="124">
        <f t="shared" si="36"/>
        <v>2102900</v>
      </c>
      <c r="H124" s="124">
        <f>SUM(H116:H123)</f>
        <v>2707600</v>
      </c>
      <c r="I124" s="124">
        <f t="shared" ref="I124:J124" si="37">SUM(I116:I123)</f>
        <v>0</v>
      </c>
      <c r="J124" s="124">
        <f t="shared" si="37"/>
        <v>0</v>
      </c>
    </row>
    <row r="125" spans="1:10" ht="12" customHeight="1" x14ac:dyDescent="0.2">
      <c r="A125" s="537"/>
      <c r="B125" s="537"/>
      <c r="C125" s="537"/>
      <c r="D125" s="537"/>
      <c r="E125" s="537"/>
      <c r="F125" s="537"/>
      <c r="G125" s="537"/>
      <c r="H125" s="537"/>
      <c r="I125" s="537"/>
      <c r="J125" s="537"/>
    </row>
    <row r="126" spans="1:10" ht="13.5" customHeight="1" x14ac:dyDescent="0.2">
      <c r="A126" s="499" t="s">
        <v>266</v>
      </c>
      <c r="B126" s="499"/>
      <c r="C126" s="499"/>
      <c r="D126" s="499"/>
      <c r="E126" s="499"/>
      <c r="F126" s="499"/>
      <c r="G126" s="499"/>
      <c r="H126" s="499"/>
      <c r="I126" s="499"/>
      <c r="J126" s="499"/>
    </row>
    <row r="127" spans="1:10" ht="15" customHeight="1" x14ac:dyDescent="0.2">
      <c r="A127" s="484" t="s">
        <v>278</v>
      </c>
      <c r="B127" s="484"/>
      <c r="C127" s="484"/>
      <c r="D127" s="120" t="s">
        <v>279</v>
      </c>
      <c r="E127" s="120" t="s">
        <v>280</v>
      </c>
      <c r="F127" s="255"/>
      <c r="G127" s="255"/>
      <c r="H127" s="255"/>
      <c r="I127" s="255"/>
      <c r="J127" s="255"/>
    </row>
    <row r="128" spans="1:10" ht="15" customHeight="1" x14ac:dyDescent="0.2">
      <c r="A128" s="485" t="s">
        <v>1777</v>
      </c>
      <c r="B128" s="485"/>
      <c r="C128" s="485"/>
      <c r="D128" s="233">
        <v>0</v>
      </c>
      <c r="E128" s="121">
        <v>1</v>
      </c>
      <c r="F128" s="155"/>
      <c r="G128" s="155"/>
      <c r="H128" s="155"/>
      <c r="I128" s="155"/>
      <c r="J128" s="155"/>
    </row>
    <row r="129" spans="1:10" ht="15" customHeight="1" x14ac:dyDescent="0.2">
      <c r="A129" s="485" t="s">
        <v>993</v>
      </c>
      <c r="B129" s="485"/>
      <c r="C129" s="485"/>
      <c r="D129" s="233" t="s">
        <v>1506</v>
      </c>
      <c r="E129" s="121">
        <v>1</v>
      </c>
      <c r="F129" s="155"/>
      <c r="G129" s="155"/>
      <c r="H129" s="155"/>
      <c r="I129" s="155"/>
      <c r="J129" s="155"/>
    </row>
    <row r="130" spans="1:10" ht="15" customHeight="1" x14ac:dyDescent="0.2">
      <c r="A130" s="485" t="s">
        <v>2315</v>
      </c>
      <c r="B130" s="485"/>
      <c r="C130" s="485"/>
      <c r="D130" s="233" t="s">
        <v>1155</v>
      </c>
      <c r="E130" s="121">
        <v>1</v>
      </c>
      <c r="F130" s="155"/>
      <c r="G130" s="155"/>
      <c r="H130" s="155"/>
      <c r="I130" s="155"/>
      <c r="J130" s="155"/>
    </row>
    <row r="131" spans="1:10" ht="15" customHeight="1" x14ac:dyDescent="0.2">
      <c r="A131" s="485" t="s">
        <v>2316</v>
      </c>
      <c r="B131" s="485"/>
      <c r="C131" s="485"/>
      <c r="D131" s="233" t="s">
        <v>2317</v>
      </c>
      <c r="E131" s="121">
        <v>1</v>
      </c>
      <c r="F131" s="155"/>
      <c r="G131" s="155"/>
      <c r="H131" s="155"/>
      <c r="I131" s="155"/>
      <c r="J131" s="155"/>
    </row>
    <row r="132" spans="1:10" ht="15" customHeight="1" x14ac:dyDescent="0.2">
      <c r="A132" s="485" t="s">
        <v>1156</v>
      </c>
      <c r="B132" s="485"/>
      <c r="C132" s="485"/>
      <c r="D132" s="233" t="s">
        <v>1157</v>
      </c>
      <c r="E132" s="121">
        <v>1</v>
      </c>
      <c r="F132" s="155"/>
      <c r="G132" s="155"/>
      <c r="H132" s="155"/>
      <c r="I132" s="155"/>
      <c r="J132" s="155"/>
    </row>
    <row r="133" spans="1:10" ht="15" customHeight="1" x14ac:dyDescent="0.2">
      <c r="A133" s="485" t="s">
        <v>2318</v>
      </c>
      <c r="B133" s="485"/>
      <c r="C133" s="485"/>
      <c r="D133" s="233" t="s">
        <v>2319</v>
      </c>
      <c r="E133" s="121">
        <v>2</v>
      </c>
      <c r="F133" s="155"/>
      <c r="G133" s="155"/>
      <c r="H133" s="155"/>
      <c r="I133" s="155"/>
      <c r="J133" s="155"/>
    </row>
    <row r="134" spans="1:10" ht="12.75" customHeight="1" x14ac:dyDescent="0.2">
      <c r="A134" s="485" t="s">
        <v>2328</v>
      </c>
      <c r="B134" s="485"/>
      <c r="C134" s="485"/>
      <c r="D134" s="233" t="s">
        <v>2329</v>
      </c>
      <c r="E134" s="121">
        <v>1</v>
      </c>
      <c r="F134" s="155"/>
      <c r="G134" s="155"/>
      <c r="H134" s="155"/>
      <c r="I134" s="155"/>
      <c r="J134" s="155"/>
    </row>
    <row r="135" spans="1:10" ht="12.75" customHeight="1" x14ac:dyDescent="0.2">
      <c r="A135" s="485" t="s">
        <v>2454</v>
      </c>
      <c r="B135" s="485"/>
      <c r="C135" s="485"/>
      <c r="D135" s="233">
        <v>0</v>
      </c>
      <c r="E135" s="121">
        <v>4</v>
      </c>
      <c r="F135" s="155"/>
      <c r="G135" s="155"/>
      <c r="H135" s="155"/>
      <c r="I135" s="155"/>
      <c r="J135" s="155"/>
    </row>
    <row r="136" spans="1:10" x14ac:dyDescent="0.2">
      <c r="A136" s="498" t="s">
        <v>281</v>
      </c>
      <c r="B136" s="498"/>
      <c r="C136" s="498"/>
      <c r="D136" s="498"/>
      <c r="E136" s="252">
        <f>SUM(E128:E135)</f>
        <v>12</v>
      </c>
      <c r="F136" s="193"/>
      <c r="G136" s="193"/>
      <c r="H136" s="193"/>
      <c r="I136" s="193"/>
      <c r="J136" s="193"/>
    </row>
    <row r="137" spans="1:10" x14ac:dyDescent="0.2">
      <c r="A137" s="483"/>
      <c r="B137" s="483"/>
      <c r="C137" s="483"/>
      <c r="D137" s="483"/>
      <c r="E137" s="483"/>
      <c r="F137" s="483"/>
      <c r="G137" s="483"/>
      <c r="H137" s="483"/>
      <c r="I137" s="483"/>
      <c r="J137" s="483"/>
    </row>
    <row r="138" spans="1:10" ht="11.25" customHeight="1" x14ac:dyDescent="0.2">
      <c r="A138" s="502" t="s">
        <v>282</v>
      </c>
      <c r="B138" s="502"/>
      <c r="C138" s="502"/>
      <c r="D138" s="502"/>
      <c r="E138" s="502"/>
      <c r="F138" s="502"/>
      <c r="G138" s="502"/>
      <c r="H138" s="502"/>
      <c r="I138" s="502"/>
      <c r="J138" s="502"/>
    </row>
    <row r="139" spans="1:10" x14ac:dyDescent="0.2">
      <c r="A139" s="503" t="s">
        <v>283</v>
      </c>
      <c r="B139" s="503"/>
      <c r="C139" s="503"/>
      <c r="D139" s="503"/>
      <c r="E139" s="503"/>
      <c r="F139" s="503"/>
      <c r="G139" s="503"/>
      <c r="H139" s="503"/>
      <c r="I139" s="503"/>
      <c r="J139" s="503"/>
    </row>
    <row r="140" spans="1:10" x14ac:dyDescent="0.2">
      <c r="A140" s="538" t="s">
        <v>1038</v>
      </c>
      <c r="B140" s="538"/>
      <c r="C140" s="538"/>
      <c r="D140" s="538"/>
      <c r="E140" s="538"/>
      <c r="F140" s="538"/>
      <c r="G140" s="538"/>
      <c r="H140" s="538"/>
      <c r="I140" s="538"/>
      <c r="J140" s="538"/>
    </row>
    <row r="141" spans="1:10" x14ac:dyDescent="0.2">
      <c r="A141" s="538" t="s">
        <v>1039</v>
      </c>
      <c r="B141" s="538"/>
      <c r="C141" s="538"/>
      <c r="D141" s="538"/>
      <c r="E141" s="538"/>
      <c r="F141" s="538"/>
      <c r="G141" s="538"/>
      <c r="H141" s="538"/>
      <c r="I141" s="538"/>
      <c r="J141" s="538"/>
    </row>
    <row r="142" spans="1:10" x14ac:dyDescent="0.2">
      <c r="A142" s="538" t="s">
        <v>1040</v>
      </c>
      <c r="B142" s="538"/>
      <c r="C142" s="538"/>
      <c r="D142" s="538"/>
      <c r="E142" s="538"/>
      <c r="F142" s="538"/>
      <c r="G142" s="538"/>
      <c r="H142" s="538"/>
      <c r="I142" s="538"/>
      <c r="J142" s="538"/>
    </row>
    <row r="143" spans="1:10" x14ac:dyDescent="0.2">
      <c r="A143" s="538" t="s">
        <v>1041</v>
      </c>
      <c r="B143" s="538"/>
      <c r="C143" s="538"/>
      <c r="D143" s="538"/>
      <c r="E143" s="538"/>
      <c r="F143" s="538"/>
      <c r="G143" s="538"/>
      <c r="H143" s="538"/>
      <c r="I143" s="538"/>
      <c r="J143" s="538"/>
    </row>
    <row r="144" spans="1:10" ht="12" customHeight="1" x14ac:dyDescent="0.2">
      <c r="A144" s="483"/>
      <c r="B144" s="483"/>
      <c r="C144" s="483"/>
      <c r="D144" s="483"/>
      <c r="E144" s="483"/>
      <c r="F144" s="483"/>
      <c r="G144" s="483"/>
      <c r="H144" s="483"/>
      <c r="I144" s="483"/>
      <c r="J144" s="483"/>
    </row>
    <row r="145" spans="1:10" x14ac:dyDescent="0.2">
      <c r="A145" s="506" t="s">
        <v>359</v>
      </c>
      <c r="B145" s="506"/>
      <c r="C145" s="506"/>
      <c r="D145" s="506"/>
      <c r="E145" s="506"/>
      <c r="F145" s="506"/>
      <c r="G145" s="506"/>
      <c r="H145" s="506"/>
      <c r="I145" s="506"/>
      <c r="J145" s="506"/>
    </row>
    <row r="146" spans="1:10" x14ac:dyDescent="0.2">
      <c r="A146" s="483"/>
      <c r="B146" s="483"/>
      <c r="C146" s="483"/>
      <c r="D146" s="483"/>
      <c r="E146" s="483"/>
      <c r="F146" s="483"/>
      <c r="G146" s="483"/>
      <c r="H146" s="483"/>
      <c r="I146" s="483"/>
      <c r="J146" s="483"/>
    </row>
    <row r="147" spans="1:10" x14ac:dyDescent="0.2">
      <c r="A147" s="537"/>
      <c r="B147" s="537"/>
      <c r="C147" s="537"/>
      <c r="D147" s="537"/>
      <c r="E147" s="537"/>
      <c r="F147" s="537"/>
      <c r="G147" s="537"/>
      <c r="H147" s="537"/>
      <c r="I147" s="537"/>
      <c r="J147" s="537"/>
    </row>
    <row r="148" spans="1:10" x14ac:dyDescent="0.2">
      <c r="A148" s="483"/>
      <c r="B148" s="483"/>
      <c r="C148" s="483"/>
      <c r="D148" s="483"/>
      <c r="E148" s="483"/>
      <c r="F148" s="483"/>
      <c r="G148" s="483"/>
      <c r="H148" s="483"/>
      <c r="I148" s="483"/>
      <c r="J148" s="483"/>
    </row>
    <row r="149" spans="1:10" ht="22.5" x14ac:dyDescent="0.2">
      <c r="A149" s="502" t="s">
        <v>289</v>
      </c>
      <c r="B149" s="502"/>
      <c r="C149" s="502"/>
      <c r="D149" s="502"/>
      <c r="E149" s="502"/>
      <c r="F149" s="148" t="s">
        <v>290</v>
      </c>
      <c r="G149" s="148" t="s">
        <v>291</v>
      </c>
      <c r="H149" s="148" t="s">
        <v>292</v>
      </c>
      <c r="I149" s="148" t="s">
        <v>293</v>
      </c>
      <c r="J149" s="148" t="s">
        <v>294</v>
      </c>
    </row>
    <row r="150" spans="1:10" x14ac:dyDescent="0.2">
      <c r="A150" s="502" t="s">
        <v>295</v>
      </c>
      <c r="B150" s="502"/>
      <c r="C150" s="502"/>
      <c r="D150" s="502"/>
      <c r="E150" s="502"/>
      <c r="F150" s="502"/>
      <c r="G150" s="502"/>
      <c r="H150" s="502"/>
      <c r="I150" s="502"/>
      <c r="J150" s="502"/>
    </row>
    <row r="151" spans="1:10" x14ac:dyDescent="0.2">
      <c r="A151" s="538" t="s">
        <v>1042</v>
      </c>
      <c r="B151" s="538"/>
      <c r="C151" s="538"/>
      <c r="D151" s="538"/>
      <c r="E151" s="538"/>
      <c r="F151" s="200"/>
      <c r="G151" s="137"/>
      <c r="H151" s="137"/>
      <c r="I151" s="137"/>
      <c r="J151" s="137"/>
    </row>
    <row r="152" spans="1:10" x14ac:dyDescent="0.2">
      <c r="A152" s="538" t="s">
        <v>1043</v>
      </c>
      <c r="B152" s="538"/>
      <c r="C152" s="538"/>
      <c r="D152" s="538"/>
      <c r="E152" s="538"/>
      <c r="F152" s="200"/>
      <c r="G152" s="137"/>
      <c r="H152" s="137"/>
      <c r="I152" s="137"/>
      <c r="J152" s="137"/>
    </row>
    <row r="153" spans="1:10" x14ac:dyDescent="0.2">
      <c r="A153" s="538" t="s">
        <v>1044</v>
      </c>
      <c r="B153" s="538"/>
      <c r="C153" s="538"/>
      <c r="D153" s="538"/>
      <c r="E153" s="538"/>
      <c r="F153" s="200"/>
      <c r="G153" s="137"/>
      <c r="H153" s="137"/>
      <c r="I153" s="137"/>
      <c r="J153" s="137"/>
    </row>
    <row r="154" spans="1:10" x14ac:dyDescent="0.2">
      <c r="A154" s="507"/>
      <c r="B154" s="507"/>
      <c r="C154" s="507"/>
      <c r="D154" s="507"/>
      <c r="E154" s="507"/>
      <c r="F154" s="200"/>
      <c r="G154" s="137"/>
      <c r="H154" s="137"/>
      <c r="I154" s="137"/>
      <c r="J154" s="137"/>
    </row>
    <row r="155" spans="1:10" ht="24" customHeight="1" x14ac:dyDescent="0.2">
      <c r="A155" s="502" t="s">
        <v>300</v>
      </c>
      <c r="B155" s="502"/>
      <c r="C155" s="502"/>
      <c r="D155" s="502"/>
      <c r="E155" s="502"/>
      <c r="F155" s="502"/>
      <c r="G155" s="502"/>
      <c r="H155" s="502"/>
      <c r="I155" s="502"/>
      <c r="J155" s="502"/>
    </row>
    <row r="156" spans="1:10" x14ac:dyDescent="0.2">
      <c r="A156" s="538" t="s">
        <v>1045</v>
      </c>
      <c r="B156" s="538"/>
      <c r="C156" s="538"/>
      <c r="D156" s="538"/>
      <c r="E156" s="538"/>
      <c r="F156" s="200"/>
      <c r="G156" s="137"/>
      <c r="H156" s="137"/>
      <c r="I156" s="137"/>
      <c r="J156" s="137"/>
    </row>
    <row r="157" spans="1:10" x14ac:dyDescent="0.2">
      <c r="A157" s="538" t="s">
        <v>1046</v>
      </c>
      <c r="B157" s="538"/>
      <c r="C157" s="538"/>
      <c r="D157" s="538"/>
      <c r="E157" s="538"/>
      <c r="F157" s="200"/>
      <c r="G157" s="137"/>
      <c r="H157" s="137"/>
      <c r="I157" s="137"/>
      <c r="J157" s="137"/>
    </row>
    <row r="158" spans="1:10" ht="15" customHeight="1" x14ac:dyDescent="0.2">
      <c r="A158" s="507"/>
      <c r="B158" s="507"/>
      <c r="C158" s="507"/>
      <c r="D158" s="507"/>
      <c r="E158" s="507"/>
      <c r="F158" s="200"/>
      <c r="G158" s="137"/>
      <c r="H158" s="137"/>
      <c r="I158" s="137"/>
      <c r="J158" s="137"/>
    </row>
    <row r="159" spans="1:10" ht="15" customHeight="1" x14ac:dyDescent="0.2">
      <c r="A159" s="492" t="s">
        <v>1047</v>
      </c>
      <c r="B159" s="492"/>
      <c r="C159" s="492"/>
      <c r="D159" s="492"/>
      <c r="E159" s="492"/>
      <c r="F159" s="492"/>
      <c r="G159" s="492"/>
      <c r="H159" s="492"/>
      <c r="I159" s="492"/>
      <c r="J159" s="492"/>
    </row>
    <row r="160" spans="1:10" x14ac:dyDescent="0.2">
      <c r="A160" s="578" t="s">
        <v>269</v>
      </c>
      <c r="B160" s="578"/>
      <c r="C160" s="578"/>
      <c r="D160" s="256"/>
      <c r="E160" s="256"/>
      <c r="F160" s="256"/>
      <c r="G160" s="256"/>
      <c r="H160" s="256"/>
      <c r="I160" s="256"/>
      <c r="J160" s="256"/>
    </row>
    <row r="161" spans="1:10" x14ac:dyDescent="0.2">
      <c r="A161" s="483" t="s">
        <v>1048</v>
      </c>
      <c r="B161" s="483"/>
      <c r="C161" s="483"/>
      <c r="D161" s="483"/>
      <c r="E161" s="483"/>
      <c r="F161" s="483"/>
      <c r="G161" s="483"/>
      <c r="H161" s="483"/>
      <c r="I161" s="483"/>
      <c r="J161" s="483"/>
    </row>
    <row r="162" spans="1:10" x14ac:dyDescent="0.2">
      <c r="A162" s="482" t="s">
        <v>271</v>
      </c>
      <c r="B162" s="482"/>
      <c r="C162" s="482"/>
      <c r="D162" s="482"/>
      <c r="E162" s="482"/>
      <c r="F162" s="482"/>
      <c r="G162" s="482"/>
      <c r="H162" s="482"/>
      <c r="I162" s="482"/>
      <c r="J162" s="482"/>
    </row>
    <row r="163" spans="1:10" ht="33.75" x14ac:dyDescent="0.2">
      <c r="A163" s="131" t="s">
        <v>225</v>
      </c>
      <c r="B163" s="493" t="s">
        <v>224</v>
      </c>
      <c r="C163" s="493"/>
      <c r="D163" s="493"/>
      <c r="E163" s="120" t="str">
        <f t="shared" ref="E163:J163" si="38">E28</f>
        <v>Actuals           2013-2014</v>
      </c>
      <c r="F163" s="120" t="str">
        <f t="shared" si="38"/>
        <v>Approved Estimates          2014-2015</v>
      </c>
      <c r="G163" s="120" t="str">
        <f t="shared" si="38"/>
        <v>Revised Estimates                 2014-2015</v>
      </c>
      <c r="H163" s="120" t="str">
        <f t="shared" si="38"/>
        <v>Budget Estimates      2015-2016</v>
      </c>
      <c r="I163" s="120" t="str">
        <f t="shared" si="38"/>
        <v>Forward Estimates     2016-2017</v>
      </c>
      <c r="J163" s="120" t="str">
        <f t="shared" si="38"/>
        <v>Forward Estimates     2017-2018</v>
      </c>
    </row>
    <row r="164" spans="1:10" x14ac:dyDescent="0.2">
      <c r="A164" s="213">
        <v>130</v>
      </c>
      <c r="B164" s="483" t="s">
        <v>1049</v>
      </c>
      <c r="C164" s="483" t="s">
        <v>1049</v>
      </c>
      <c r="D164" s="483" t="s">
        <v>1049</v>
      </c>
      <c r="E164" s="157">
        <v>630</v>
      </c>
      <c r="F164" s="155">
        <v>0</v>
      </c>
      <c r="G164" s="157">
        <v>0</v>
      </c>
      <c r="H164" s="156">
        <v>0</v>
      </c>
      <c r="I164" s="157">
        <v>0</v>
      </c>
      <c r="J164" s="157">
        <v>0</v>
      </c>
    </row>
    <row r="165" spans="1:10" x14ac:dyDescent="0.2">
      <c r="A165" s="213">
        <v>160</v>
      </c>
      <c r="B165" s="483" t="s">
        <v>1050</v>
      </c>
      <c r="C165" s="483" t="s">
        <v>1050</v>
      </c>
      <c r="D165" s="483" t="s">
        <v>1050</v>
      </c>
      <c r="E165" s="157">
        <v>0</v>
      </c>
      <c r="F165" s="155">
        <v>0</v>
      </c>
      <c r="G165" s="157">
        <v>0</v>
      </c>
      <c r="H165" s="156">
        <v>0</v>
      </c>
      <c r="I165" s="157">
        <v>0</v>
      </c>
      <c r="J165" s="157">
        <v>0</v>
      </c>
    </row>
    <row r="166" spans="1:10" x14ac:dyDescent="0.2">
      <c r="A166" s="213">
        <v>160</v>
      </c>
      <c r="B166" s="483" t="s">
        <v>1051</v>
      </c>
      <c r="C166" s="483" t="s">
        <v>1051</v>
      </c>
      <c r="D166" s="483" t="s">
        <v>1051</v>
      </c>
      <c r="E166" s="157">
        <v>7863.3</v>
      </c>
      <c r="F166" s="155">
        <v>10000</v>
      </c>
      <c r="G166" s="157">
        <v>7000</v>
      </c>
      <c r="H166" s="156">
        <v>10000</v>
      </c>
      <c r="I166" s="157">
        <v>10000</v>
      </c>
      <c r="J166" s="157">
        <v>10000</v>
      </c>
    </row>
    <row r="167" spans="1:10" x14ac:dyDescent="0.2">
      <c r="A167" s="213">
        <v>160</v>
      </c>
      <c r="B167" s="483" t="s">
        <v>1052</v>
      </c>
      <c r="C167" s="483" t="s">
        <v>1052</v>
      </c>
      <c r="D167" s="483" t="s">
        <v>1052</v>
      </c>
      <c r="E167" s="157">
        <v>19439.509999999998</v>
      </c>
      <c r="F167" s="155">
        <v>15000</v>
      </c>
      <c r="G167" s="157">
        <v>10500</v>
      </c>
      <c r="H167" s="156">
        <v>15000</v>
      </c>
      <c r="I167" s="157">
        <v>15000</v>
      </c>
      <c r="J167" s="157">
        <v>15000</v>
      </c>
    </row>
    <row r="168" spans="1:10" x14ac:dyDescent="0.2">
      <c r="A168" s="213">
        <v>160</v>
      </c>
      <c r="B168" s="483" t="s">
        <v>1053</v>
      </c>
      <c r="C168" s="483" t="s">
        <v>1053</v>
      </c>
      <c r="D168" s="483" t="s">
        <v>1053</v>
      </c>
      <c r="E168" s="157">
        <v>3975</v>
      </c>
      <c r="F168" s="155">
        <v>4000</v>
      </c>
      <c r="G168" s="157">
        <v>58000</v>
      </c>
      <c r="H168" s="156">
        <v>4000</v>
      </c>
      <c r="I168" s="157">
        <v>4000</v>
      </c>
      <c r="J168" s="157">
        <v>4000</v>
      </c>
    </row>
    <row r="169" spans="1:10" x14ac:dyDescent="0.2">
      <c r="A169" s="213">
        <v>160</v>
      </c>
      <c r="B169" s="483" t="s">
        <v>422</v>
      </c>
      <c r="C169" s="483" t="s">
        <v>422</v>
      </c>
      <c r="D169" s="483" t="s">
        <v>422</v>
      </c>
      <c r="E169" s="157">
        <v>24345.9</v>
      </c>
      <c r="F169" s="155">
        <v>20000</v>
      </c>
      <c r="G169" s="157">
        <v>20000</v>
      </c>
      <c r="H169" s="156">
        <v>20000</v>
      </c>
      <c r="I169" s="157">
        <v>20000</v>
      </c>
      <c r="J169" s="157">
        <v>20000</v>
      </c>
    </row>
    <row r="170" spans="1:10" x14ac:dyDescent="0.2">
      <c r="A170" s="487" t="s">
        <v>1012</v>
      </c>
      <c r="B170" s="487"/>
      <c r="C170" s="487"/>
      <c r="D170" s="487"/>
      <c r="E170" s="124">
        <f t="shared" ref="E170:J170" si="39">SUM(E164:E169)</f>
        <v>56253.71</v>
      </c>
      <c r="F170" s="124">
        <f t="shared" si="39"/>
        <v>49000</v>
      </c>
      <c r="G170" s="124">
        <f t="shared" si="39"/>
        <v>95500</v>
      </c>
      <c r="H170" s="124">
        <f t="shared" si="39"/>
        <v>49000</v>
      </c>
      <c r="I170" s="124">
        <f t="shared" si="39"/>
        <v>49000</v>
      </c>
      <c r="J170" s="124">
        <f t="shared" si="39"/>
        <v>49000</v>
      </c>
    </row>
    <row r="171" spans="1:10" ht="15" customHeight="1" x14ac:dyDescent="0.2">
      <c r="A171" s="483"/>
      <c r="B171" s="483"/>
      <c r="C171" s="483"/>
      <c r="D171" s="483"/>
      <c r="E171" s="483"/>
      <c r="F171" s="483"/>
      <c r="G171" s="483"/>
      <c r="H171" s="483"/>
      <c r="I171" s="483"/>
      <c r="J171" s="483"/>
    </row>
    <row r="172" spans="1:10" x14ac:dyDescent="0.2">
      <c r="A172" s="482" t="s">
        <v>262</v>
      </c>
      <c r="B172" s="482"/>
      <c r="C172" s="482"/>
      <c r="D172" s="482"/>
      <c r="E172" s="482"/>
      <c r="F172" s="482"/>
      <c r="G172" s="482"/>
      <c r="H172" s="482"/>
      <c r="I172" s="482"/>
      <c r="J172" s="482"/>
    </row>
    <row r="173" spans="1:10" ht="33.75" x14ac:dyDescent="0.2">
      <c r="A173" s="131" t="s">
        <v>225</v>
      </c>
      <c r="B173" s="493" t="s">
        <v>224</v>
      </c>
      <c r="C173" s="493"/>
      <c r="D173" s="493"/>
      <c r="E173" s="120" t="str">
        <f t="shared" ref="E173:J173" si="40">E28</f>
        <v>Actuals           2013-2014</v>
      </c>
      <c r="F173" s="120" t="str">
        <f t="shared" si="40"/>
        <v>Approved Estimates          2014-2015</v>
      </c>
      <c r="G173" s="120" t="str">
        <f t="shared" si="40"/>
        <v>Revised Estimates                 2014-2015</v>
      </c>
      <c r="H173" s="120" t="str">
        <f t="shared" si="40"/>
        <v>Budget Estimates      2015-2016</v>
      </c>
      <c r="I173" s="120" t="str">
        <f t="shared" si="40"/>
        <v>Forward Estimates     2016-2017</v>
      </c>
      <c r="J173" s="120" t="str">
        <f t="shared" si="40"/>
        <v>Forward Estimates     2017-2018</v>
      </c>
    </row>
    <row r="174" spans="1:10" ht="15" customHeight="1" x14ac:dyDescent="0.2">
      <c r="A174" s="493" t="s">
        <v>6</v>
      </c>
      <c r="B174" s="493"/>
      <c r="C174" s="493"/>
      <c r="D174" s="493"/>
      <c r="E174" s="493"/>
      <c r="F174" s="493"/>
      <c r="G174" s="493"/>
      <c r="H174" s="493"/>
      <c r="I174" s="493"/>
      <c r="J174" s="137"/>
    </row>
    <row r="175" spans="1:10" x14ac:dyDescent="0.2">
      <c r="A175" s="213">
        <v>210</v>
      </c>
      <c r="B175" s="483" t="s">
        <v>6</v>
      </c>
      <c r="C175" s="483"/>
      <c r="D175" s="483"/>
      <c r="E175" s="157">
        <v>814665.29</v>
      </c>
      <c r="F175" s="155">
        <v>1096100</v>
      </c>
      <c r="G175" s="157">
        <v>1096100</v>
      </c>
      <c r="H175" s="156">
        <v>1081800</v>
      </c>
      <c r="I175" s="157">
        <v>1291400</v>
      </c>
      <c r="J175" s="157">
        <v>1296900</v>
      </c>
    </row>
    <row r="176" spans="1:10" x14ac:dyDescent="0.2">
      <c r="A176" s="213">
        <v>212</v>
      </c>
      <c r="B176" s="483" t="s">
        <v>8</v>
      </c>
      <c r="C176" s="483"/>
      <c r="D176" s="483"/>
      <c r="E176" s="157">
        <v>198907.83</v>
      </c>
      <c r="F176" s="155">
        <v>0</v>
      </c>
      <c r="G176" s="157">
        <v>0</v>
      </c>
      <c r="H176" s="156">
        <v>0</v>
      </c>
      <c r="I176" s="157">
        <v>0</v>
      </c>
      <c r="J176" s="157">
        <v>0</v>
      </c>
    </row>
    <row r="177" spans="1:10" x14ac:dyDescent="0.2">
      <c r="A177" s="213">
        <v>216</v>
      </c>
      <c r="B177" s="483" t="s">
        <v>9</v>
      </c>
      <c r="C177" s="483"/>
      <c r="D177" s="483"/>
      <c r="E177" s="157">
        <v>94293.2</v>
      </c>
      <c r="F177" s="155">
        <v>112300</v>
      </c>
      <c r="G177" s="157">
        <v>112300</v>
      </c>
      <c r="H177" s="156">
        <v>109100</v>
      </c>
      <c r="I177" s="157">
        <v>112300</v>
      </c>
      <c r="J177" s="157">
        <v>112300</v>
      </c>
    </row>
    <row r="178" spans="1:10" x14ac:dyDescent="0.2">
      <c r="A178" s="213">
        <v>218</v>
      </c>
      <c r="B178" s="483" t="s">
        <v>272</v>
      </c>
      <c r="C178" s="483"/>
      <c r="D178" s="483"/>
      <c r="E178" s="157">
        <v>7362</v>
      </c>
      <c r="F178" s="155">
        <v>0</v>
      </c>
      <c r="G178" s="157">
        <v>0</v>
      </c>
      <c r="H178" s="156">
        <v>30800</v>
      </c>
      <c r="I178" s="157">
        <v>15000</v>
      </c>
      <c r="J178" s="157">
        <v>15000</v>
      </c>
    </row>
    <row r="179" spans="1:10" ht="15" customHeight="1" x14ac:dyDescent="0.2">
      <c r="A179" s="497" t="s">
        <v>273</v>
      </c>
      <c r="B179" s="497"/>
      <c r="C179" s="497"/>
      <c r="D179" s="497"/>
      <c r="E179" s="132">
        <f>SUM(E175:E178)</f>
        <v>1115228.32</v>
      </c>
      <c r="F179" s="132">
        <f t="shared" ref="F179:J179" si="41">SUM(F175:F178)</f>
        <v>1208400</v>
      </c>
      <c r="G179" s="132">
        <f t="shared" si="41"/>
        <v>1208400</v>
      </c>
      <c r="H179" s="132">
        <f t="shared" si="41"/>
        <v>1221700</v>
      </c>
      <c r="I179" s="132">
        <f t="shared" si="41"/>
        <v>1418700</v>
      </c>
      <c r="J179" s="132">
        <f t="shared" si="41"/>
        <v>1424200</v>
      </c>
    </row>
    <row r="180" spans="1:10" ht="15" customHeight="1" x14ac:dyDescent="0.2">
      <c r="A180" s="497" t="s">
        <v>274</v>
      </c>
      <c r="B180" s="497"/>
      <c r="C180" s="497"/>
      <c r="D180" s="497"/>
      <c r="E180" s="497"/>
      <c r="F180" s="497"/>
      <c r="G180" s="497"/>
      <c r="H180" s="497"/>
      <c r="I180" s="497"/>
      <c r="J180" s="137"/>
    </row>
    <row r="181" spans="1:10" x14ac:dyDescent="0.2">
      <c r="A181" s="213">
        <v>228</v>
      </c>
      <c r="B181" s="483" t="s">
        <v>189</v>
      </c>
      <c r="C181" s="483"/>
      <c r="D181" s="483"/>
      <c r="E181" s="157">
        <v>9825.41</v>
      </c>
      <c r="F181" s="155">
        <v>10000</v>
      </c>
      <c r="G181" s="157">
        <v>10000</v>
      </c>
      <c r="H181" s="156">
        <v>10000</v>
      </c>
      <c r="I181" s="157">
        <v>10000</v>
      </c>
      <c r="J181" s="157">
        <v>10000</v>
      </c>
    </row>
    <row r="182" spans="1:10" x14ac:dyDescent="0.2">
      <c r="A182" s="213">
        <v>230</v>
      </c>
      <c r="B182" s="483" t="s">
        <v>191</v>
      </c>
      <c r="C182" s="483"/>
      <c r="D182" s="483"/>
      <c r="E182" s="157">
        <v>8000</v>
      </c>
      <c r="F182" s="155">
        <v>8000</v>
      </c>
      <c r="G182" s="157">
        <v>8000</v>
      </c>
      <c r="H182" s="156">
        <v>8000</v>
      </c>
      <c r="I182" s="157">
        <v>8000</v>
      </c>
      <c r="J182" s="157">
        <v>8000</v>
      </c>
    </row>
    <row r="183" spans="1:10" x14ac:dyDescent="0.2">
      <c r="A183" s="213">
        <v>232</v>
      </c>
      <c r="B183" s="483" t="s">
        <v>192</v>
      </c>
      <c r="C183" s="483"/>
      <c r="D183" s="483"/>
      <c r="E183" s="157">
        <v>79905.69</v>
      </c>
      <c r="F183" s="155">
        <v>80000</v>
      </c>
      <c r="G183" s="157">
        <v>80000</v>
      </c>
      <c r="H183" s="224">
        <f>80000+40000</f>
        <v>120000</v>
      </c>
      <c r="I183" s="224">
        <f t="shared" ref="I183:J183" si="42">80000+40000</f>
        <v>120000</v>
      </c>
      <c r="J183" s="224">
        <f t="shared" si="42"/>
        <v>120000</v>
      </c>
    </row>
    <row r="184" spans="1:10" x14ac:dyDescent="0.2">
      <c r="A184" s="213">
        <v>236</v>
      </c>
      <c r="B184" s="483" t="s">
        <v>1054</v>
      </c>
      <c r="C184" s="483"/>
      <c r="D184" s="483"/>
      <c r="E184" s="157">
        <v>0</v>
      </c>
      <c r="F184" s="155">
        <v>0</v>
      </c>
      <c r="G184" s="157">
        <v>0</v>
      </c>
      <c r="H184" s="156">
        <f>60000+20000</f>
        <v>80000</v>
      </c>
      <c r="I184" s="157">
        <v>0</v>
      </c>
      <c r="J184" s="157">
        <v>0</v>
      </c>
    </row>
    <row r="185" spans="1:10" x14ac:dyDescent="0.2">
      <c r="A185" s="213">
        <v>246</v>
      </c>
      <c r="B185" s="483" t="s">
        <v>199</v>
      </c>
      <c r="C185" s="483"/>
      <c r="D185" s="483"/>
      <c r="E185" s="157">
        <v>0</v>
      </c>
      <c r="F185" s="155">
        <v>2000</v>
      </c>
      <c r="G185" s="157">
        <v>2000</v>
      </c>
      <c r="H185" s="156">
        <v>0</v>
      </c>
      <c r="I185" s="157">
        <v>0</v>
      </c>
      <c r="J185" s="157">
        <v>0</v>
      </c>
    </row>
    <row r="186" spans="1:10" x14ac:dyDescent="0.2">
      <c r="A186" s="213">
        <v>273</v>
      </c>
      <c r="B186" s="483" t="s">
        <v>208</v>
      </c>
      <c r="C186" s="483"/>
      <c r="D186" s="483"/>
      <c r="E186" s="157">
        <v>275788.24</v>
      </c>
      <c r="F186" s="155">
        <v>260000</v>
      </c>
      <c r="G186" s="157">
        <v>260000</v>
      </c>
      <c r="H186" s="133">
        <v>260000</v>
      </c>
      <c r="I186" s="157">
        <v>260000</v>
      </c>
      <c r="J186" s="157">
        <v>260000</v>
      </c>
    </row>
    <row r="187" spans="1:10" x14ac:dyDescent="0.2">
      <c r="A187" s="213">
        <v>275</v>
      </c>
      <c r="B187" s="483" t="s">
        <v>210</v>
      </c>
      <c r="C187" s="483"/>
      <c r="D187" s="483"/>
      <c r="E187" s="157">
        <v>432.3</v>
      </c>
      <c r="F187" s="155">
        <v>2000</v>
      </c>
      <c r="G187" s="157">
        <v>2000</v>
      </c>
      <c r="H187" s="156">
        <v>2000</v>
      </c>
      <c r="I187" s="157">
        <v>2000</v>
      </c>
      <c r="J187" s="157">
        <v>2000</v>
      </c>
    </row>
    <row r="188" spans="1:10" ht="15" customHeight="1" x14ac:dyDescent="0.2">
      <c r="A188" s="497" t="s">
        <v>276</v>
      </c>
      <c r="B188" s="497"/>
      <c r="C188" s="497"/>
      <c r="D188" s="497"/>
      <c r="E188" s="132">
        <f t="shared" ref="E188:J188" si="43">SUM(E181:E187)</f>
        <v>373951.63999999996</v>
      </c>
      <c r="F188" s="193">
        <f t="shared" si="43"/>
        <v>362000</v>
      </c>
      <c r="G188" s="132">
        <f t="shared" si="43"/>
        <v>362000</v>
      </c>
      <c r="H188" s="132">
        <f t="shared" si="43"/>
        <v>480000</v>
      </c>
      <c r="I188" s="132">
        <f t="shared" si="43"/>
        <v>400000</v>
      </c>
      <c r="J188" s="132">
        <f t="shared" si="43"/>
        <v>400000</v>
      </c>
    </row>
    <row r="189" spans="1:10" x14ac:dyDescent="0.2">
      <c r="A189" s="498" t="s">
        <v>277</v>
      </c>
      <c r="B189" s="498"/>
      <c r="C189" s="498"/>
      <c r="D189" s="498"/>
      <c r="E189" s="134">
        <f t="shared" ref="E189:J189" si="44">SUM(E179,E188)</f>
        <v>1489179.96</v>
      </c>
      <c r="F189" s="134">
        <f t="shared" si="44"/>
        <v>1570400</v>
      </c>
      <c r="G189" s="134">
        <f t="shared" si="44"/>
        <v>1570400</v>
      </c>
      <c r="H189" s="134">
        <f t="shared" si="44"/>
        <v>1701700</v>
      </c>
      <c r="I189" s="134">
        <f t="shared" si="44"/>
        <v>1818700</v>
      </c>
      <c r="J189" s="134">
        <f t="shared" si="44"/>
        <v>1824200</v>
      </c>
    </row>
    <row r="190" spans="1:10" ht="15" customHeight="1" x14ac:dyDescent="0.2">
      <c r="A190" s="536"/>
      <c r="B190" s="536"/>
      <c r="C190" s="536"/>
      <c r="D190" s="536"/>
      <c r="E190" s="536"/>
      <c r="F190" s="536"/>
      <c r="G190" s="536"/>
      <c r="H190" s="536"/>
      <c r="I190" s="536"/>
      <c r="J190" s="536"/>
    </row>
    <row r="191" spans="1:10" ht="17.25" customHeight="1" x14ac:dyDescent="0.2">
      <c r="A191" s="500" t="s">
        <v>14</v>
      </c>
      <c r="B191" s="500"/>
      <c r="C191" s="500"/>
      <c r="D191" s="500"/>
      <c r="E191" s="500"/>
      <c r="F191" s="500"/>
      <c r="G191" s="500"/>
      <c r="H191" s="500"/>
      <c r="I191" s="500"/>
      <c r="J191" s="500"/>
    </row>
    <row r="192" spans="1:10" ht="18" customHeight="1" x14ac:dyDescent="0.2">
      <c r="A192" s="484" t="s">
        <v>224</v>
      </c>
      <c r="B192" s="484"/>
      <c r="C192" s="484"/>
      <c r="D192" s="484"/>
      <c r="E192" s="482" t="str">
        <f t="shared" ref="E192:J192" si="45">E28</f>
        <v>Actuals           2013-2014</v>
      </c>
      <c r="F192" s="482" t="str">
        <f t="shared" si="45"/>
        <v>Approved Estimates          2014-2015</v>
      </c>
      <c r="G192" s="482" t="str">
        <f t="shared" si="45"/>
        <v>Revised Estimates                 2014-2015</v>
      </c>
      <c r="H192" s="482" t="str">
        <f t="shared" si="45"/>
        <v>Budget Estimates      2015-2016</v>
      </c>
      <c r="I192" s="482" t="str">
        <f t="shared" si="45"/>
        <v>Forward Estimates     2016-2017</v>
      </c>
      <c r="J192" s="482" t="str">
        <f t="shared" si="45"/>
        <v>Forward Estimates     2017-2018</v>
      </c>
    </row>
    <row r="193" spans="1:10" x14ac:dyDescent="0.2">
      <c r="A193" s="119" t="s">
        <v>225</v>
      </c>
      <c r="B193" s="119" t="s">
        <v>226</v>
      </c>
      <c r="C193" s="484" t="s">
        <v>227</v>
      </c>
      <c r="D193" s="484"/>
      <c r="E193" s="475"/>
      <c r="F193" s="475"/>
      <c r="G193" s="475"/>
      <c r="H193" s="475"/>
      <c r="I193" s="475"/>
      <c r="J193" s="475"/>
    </row>
    <row r="194" spans="1:10" x14ac:dyDescent="0.2">
      <c r="A194" s="135"/>
      <c r="B194" s="135"/>
      <c r="C194" s="497"/>
      <c r="D194" s="497"/>
      <c r="E194" s="133"/>
      <c r="F194" s="155"/>
      <c r="G194" s="133"/>
      <c r="H194" s="123"/>
      <c r="I194" s="133"/>
      <c r="J194" s="122"/>
    </row>
    <row r="195" spans="1:10" ht="15" customHeight="1" x14ac:dyDescent="0.2">
      <c r="A195" s="135"/>
      <c r="B195" s="135"/>
      <c r="C195" s="497"/>
      <c r="D195" s="497"/>
      <c r="E195" s="133"/>
      <c r="F195" s="155"/>
      <c r="G195" s="133"/>
      <c r="H195" s="123"/>
      <c r="I195" s="133"/>
      <c r="J195" s="122"/>
    </row>
    <row r="196" spans="1:10" x14ac:dyDescent="0.2">
      <c r="A196" s="487" t="s">
        <v>14</v>
      </c>
      <c r="B196" s="487"/>
      <c r="C196" s="487"/>
      <c r="D196" s="487"/>
      <c r="E196" s="124">
        <v>0</v>
      </c>
      <c r="F196" s="124">
        <v>0</v>
      </c>
      <c r="G196" s="124">
        <v>0</v>
      </c>
      <c r="H196" s="124">
        <v>0</v>
      </c>
      <c r="I196" s="124">
        <v>0</v>
      </c>
      <c r="J196" s="124">
        <v>0</v>
      </c>
    </row>
    <row r="197" spans="1:10" x14ac:dyDescent="0.2">
      <c r="A197" s="483"/>
      <c r="B197" s="483"/>
      <c r="C197" s="483"/>
      <c r="D197" s="483"/>
      <c r="E197" s="483"/>
      <c r="F197" s="483"/>
      <c r="G197" s="483"/>
      <c r="H197" s="483"/>
      <c r="I197" s="483"/>
      <c r="J197" s="483"/>
    </row>
    <row r="198" spans="1:10" ht="15" customHeight="1" x14ac:dyDescent="0.2">
      <c r="A198" s="499" t="s">
        <v>266</v>
      </c>
      <c r="B198" s="499"/>
      <c r="C198" s="499"/>
      <c r="D198" s="499"/>
      <c r="E198" s="499"/>
      <c r="F198" s="499"/>
      <c r="G198" s="499"/>
      <c r="H198" s="499"/>
      <c r="I198" s="499"/>
      <c r="J198" s="499"/>
    </row>
    <row r="199" spans="1:10" ht="15" customHeight="1" x14ac:dyDescent="0.2">
      <c r="A199" s="484" t="s">
        <v>278</v>
      </c>
      <c r="B199" s="484"/>
      <c r="C199" s="484"/>
      <c r="D199" s="120" t="s">
        <v>279</v>
      </c>
      <c r="E199" s="120" t="s">
        <v>280</v>
      </c>
      <c r="F199" s="484" t="s">
        <v>278</v>
      </c>
      <c r="G199" s="484"/>
      <c r="H199" s="484"/>
      <c r="I199" s="120" t="s">
        <v>279</v>
      </c>
      <c r="J199" s="120" t="s">
        <v>280</v>
      </c>
    </row>
    <row r="200" spans="1:10" ht="15" customHeight="1" x14ac:dyDescent="0.2">
      <c r="A200" s="551" t="s">
        <v>2363</v>
      </c>
      <c r="B200" s="551"/>
      <c r="C200" s="551"/>
      <c r="D200" s="121" t="s">
        <v>1508</v>
      </c>
      <c r="E200" s="121">
        <v>1</v>
      </c>
      <c r="F200" s="551" t="s">
        <v>2455</v>
      </c>
      <c r="G200" s="551"/>
      <c r="H200" s="551"/>
      <c r="I200" s="121" t="s">
        <v>2317</v>
      </c>
      <c r="J200" s="121">
        <v>1</v>
      </c>
    </row>
    <row r="201" spans="1:10" ht="15" customHeight="1" x14ac:dyDescent="0.2">
      <c r="A201" s="551" t="s">
        <v>2456</v>
      </c>
      <c r="B201" s="551"/>
      <c r="C201" s="551"/>
      <c r="D201" s="121" t="s">
        <v>2323</v>
      </c>
      <c r="E201" s="121">
        <v>1</v>
      </c>
      <c r="F201" s="551" t="s">
        <v>2457</v>
      </c>
      <c r="G201" s="551"/>
      <c r="H201" s="551"/>
      <c r="I201" s="121" t="s">
        <v>2317</v>
      </c>
      <c r="J201" s="121">
        <v>1</v>
      </c>
    </row>
    <row r="202" spans="1:10" ht="15" customHeight="1" x14ac:dyDescent="0.2">
      <c r="A202" s="551" t="s">
        <v>2458</v>
      </c>
      <c r="B202" s="551"/>
      <c r="C202" s="551"/>
      <c r="D202" s="121" t="s">
        <v>1155</v>
      </c>
      <c r="E202" s="121">
        <v>1</v>
      </c>
      <c r="F202" s="551" t="s">
        <v>2459</v>
      </c>
      <c r="G202" s="551"/>
      <c r="H202" s="551"/>
      <c r="I202" s="121" t="s">
        <v>2460</v>
      </c>
      <c r="J202" s="121">
        <v>3</v>
      </c>
    </row>
    <row r="203" spans="1:10" ht="15" customHeight="1" x14ac:dyDescent="0.2">
      <c r="A203" s="551" t="s">
        <v>2461</v>
      </c>
      <c r="B203" s="551"/>
      <c r="C203" s="551"/>
      <c r="D203" s="121" t="s">
        <v>1155</v>
      </c>
      <c r="E203" s="121">
        <v>2</v>
      </c>
      <c r="F203" s="551" t="s">
        <v>2462</v>
      </c>
      <c r="G203" s="551"/>
      <c r="H203" s="551"/>
      <c r="I203" s="121" t="s">
        <v>2319</v>
      </c>
      <c r="J203" s="121">
        <v>2</v>
      </c>
    </row>
    <row r="204" spans="1:10" ht="15" customHeight="1" x14ac:dyDescent="0.2">
      <c r="A204" s="551" t="s">
        <v>2463</v>
      </c>
      <c r="B204" s="551"/>
      <c r="C204" s="551"/>
      <c r="D204" s="121" t="s">
        <v>2317</v>
      </c>
      <c r="E204" s="121">
        <v>1</v>
      </c>
      <c r="F204" s="551" t="s">
        <v>1156</v>
      </c>
      <c r="G204" s="551"/>
      <c r="H204" s="551"/>
      <c r="I204" s="121" t="s">
        <v>1157</v>
      </c>
      <c r="J204" s="121">
        <v>1</v>
      </c>
    </row>
    <row r="205" spans="1:10" ht="15" customHeight="1" x14ac:dyDescent="0.2">
      <c r="A205" s="551" t="s">
        <v>2464</v>
      </c>
      <c r="B205" s="551"/>
      <c r="C205" s="551"/>
      <c r="D205" s="121" t="s">
        <v>1155</v>
      </c>
      <c r="E205" s="121">
        <v>1</v>
      </c>
      <c r="F205" s="551" t="s">
        <v>2318</v>
      </c>
      <c r="G205" s="551"/>
      <c r="H205" s="551"/>
      <c r="I205" s="121" t="s">
        <v>2319</v>
      </c>
      <c r="J205" s="121">
        <v>1</v>
      </c>
    </row>
    <row r="206" spans="1:10" ht="15" customHeight="1" x14ac:dyDescent="0.2">
      <c r="A206" s="551" t="s">
        <v>2465</v>
      </c>
      <c r="B206" s="551"/>
      <c r="C206" s="551"/>
      <c r="D206" s="121" t="s">
        <v>2362</v>
      </c>
      <c r="E206" s="121">
        <v>1</v>
      </c>
      <c r="F206" s="551" t="s">
        <v>2459</v>
      </c>
      <c r="G206" s="551">
        <v>0</v>
      </c>
      <c r="H206" s="551">
        <v>6</v>
      </c>
      <c r="I206" s="121">
        <v>0</v>
      </c>
      <c r="J206" s="121">
        <v>6</v>
      </c>
    </row>
    <row r="207" spans="1:10" ht="15" customHeight="1" x14ac:dyDescent="0.2">
      <c r="A207" s="551" t="s">
        <v>2466</v>
      </c>
      <c r="B207" s="551"/>
      <c r="C207" s="551"/>
      <c r="D207" s="121" t="s">
        <v>2467</v>
      </c>
      <c r="E207" s="121">
        <v>1</v>
      </c>
      <c r="F207" s="551" t="s">
        <v>2468</v>
      </c>
      <c r="G207" s="551">
        <v>8</v>
      </c>
      <c r="H207" s="551">
        <v>1</v>
      </c>
      <c r="I207" s="121">
        <v>0</v>
      </c>
      <c r="J207" s="121">
        <v>1</v>
      </c>
    </row>
    <row r="208" spans="1:10" ht="15" customHeight="1" x14ac:dyDescent="0.2">
      <c r="A208" s="551" t="s">
        <v>2469</v>
      </c>
      <c r="B208" s="551"/>
      <c r="C208" s="551"/>
      <c r="D208" s="121" t="s">
        <v>2467</v>
      </c>
      <c r="E208" s="121">
        <v>1</v>
      </c>
      <c r="F208" s="551" t="s">
        <v>2470</v>
      </c>
      <c r="G208" s="551">
        <v>6</v>
      </c>
      <c r="H208" s="551">
        <v>1</v>
      </c>
      <c r="I208" s="121">
        <v>0</v>
      </c>
      <c r="J208" s="121">
        <v>1</v>
      </c>
    </row>
    <row r="209" spans="1:10" ht="15" customHeight="1" x14ac:dyDescent="0.2">
      <c r="A209" s="551" t="s">
        <v>2471</v>
      </c>
      <c r="B209" s="551"/>
      <c r="C209" s="551"/>
      <c r="D209" s="121" t="s">
        <v>1155</v>
      </c>
      <c r="E209" s="121">
        <v>1</v>
      </c>
      <c r="F209" s="551" t="s">
        <v>2472</v>
      </c>
      <c r="G209" s="551">
        <v>6</v>
      </c>
      <c r="H209" s="551">
        <v>1</v>
      </c>
      <c r="I209" s="121">
        <v>0</v>
      </c>
      <c r="J209" s="121">
        <v>1</v>
      </c>
    </row>
    <row r="210" spans="1:10" x14ac:dyDescent="0.2">
      <c r="A210" s="585" t="s">
        <v>281</v>
      </c>
      <c r="B210" s="585"/>
      <c r="C210" s="585"/>
      <c r="D210" s="585"/>
      <c r="E210" s="585"/>
      <c r="F210" s="585"/>
      <c r="G210" s="585"/>
      <c r="H210" s="585"/>
      <c r="I210" s="585"/>
      <c r="J210" s="252">
        <f>SUM(E200:E210,J200:J209)</f>
        <v>29</v>
      </c>
    </row>
    <row r="211" spans="1:10" ht="15" customHeight="1" x14ac:dyDescent="0.2">
      <c r="A211" s="483"/>
      <c r="B211" s="483"/>
      <c r="C211" s="483"/>
      <c r="D211" s="483"/>
      <c r="E211" s="483"/>
      <c r="F211" s="483"/>
      <c r="G211" s="483"/>
      <c r="H211" s="483"/>
      <c r="I211" s="483"/>
      <c r="J211" s="483"/>
    </row>
    <row r="212" spans="1:10" ht="15" customHeight="1" x14ac:dyDescent="0.2">
      <c r="A212" s="502" t="s">
        <v>282</v>
      </c>
      <c r="B212" s="502"/>
      <c r="C212" s="502"/>
      <c r="D212" s="502"/>
      <c r="E212" s="502"/>
      <c r="F212" s="502"/>
      <c r="G212" s="502"/>
      <c r="H212" s="502"/>
      <c r="I212" s="502"/>
      <c r="J212" s="502"/>
    </row>
    <row r="213" spans="1:10" x14ac:dyDescent="0.2">
      <c r="A213" s="503" t="s">
        <v>283</v>
      </c>
      <c r="B213" s="503"/>
      <c r="C213" s="503"/>
      <c r="D213" s="503"/>
      <c r="E213" s="503"/>
      <c r="F213" s="503"/>
      <c r="G213" s="503"/>
      <c r="H213" s="503"/>
      <c r="I213" s="503"/>
      <c r="J213" s="503"/>
    </row>
    <row r="214" spans="1:10" x14ac:dyDescent="0.2">
      <c r="A214" s="538" t="s">
        <v>1055</v>
      </c>
      <c r="B214" s="538"/>
      <c r="C214" s="538"/>
      <c r="D214" s="538"/>
      <c r="E214" s="538"/>
      <c r="F214" s="538"/>
      <c r="G214" s="538"/>
      <c r="H214" s="538"/>
      <c r="I214" s="538"/>
      <c r="J214" s="538"/>
    </row>
    <row r="215" spans="1:10" x14ac:dyDescent="0.2">
      <c r="A215" s="538" t="s">
        <v>1056</v>
      </c>
      <c r="B215" s="538"/>
      <c r="C215" s="538"/>
      <c r="D215" s="538"/>
      <c r="E215" s="538"/>
      <c r="F215" s="538"/>
      <c r="G215" s="538"/>
      <c r="H215" s="538"/>
      <c r="I215" s="538"/>
      <c r="J215" s="538"/>
    </row>
    <row r="216" spans="1:10" x14ac:dyDescent="0.2">
      <c r="A216" s="538" t="s">
        <v>1057</v>
      </c>
      <c r="B216" s="538"/>
      <c r="C216" s="538"/>
      <c r="D216" s="538"/>
      <c r="E216" s="538"/>
      <c r="F216" s="538"/>
      <c r="G216" s="538"/>
      <c r="H216" s="538"/>
      <c r="I216" s="538"/>
      <c r="J216" s="538"/>
    </row>
    <row r="217" spans="1:10" x14ac:dyDescent="0.2">
      <c r="A217" s="538" t="s">
        <v>1058</v>
      </c>
      <c r="B217" s="538"/>
      <c r="C217" s="538"/>
      <c r="D217" s="538"/>
      <c r="E217" s="538"/>
      <c r="F217" s="538"/>
      <c r="G217" s="538"/>
      <c r="H217" s="538"/>
      <c r="I217" s="538"/>
      <c r="J217" s="538"/>
    </row>
    <row r="218" spans="1:10" x14ac:dyDescent="0.2">
      <c r="A218" s="483"/>
      <c r="B218" s="483"/>
      <c r="C218" s="483"/>
      <c r="D218" s="483"/>
      <c r="E218" s="483"/>
      <c r="F218" s="483"/>
      <c r="G218" s="483"/>
      <c r="H218" s="483"/>
      <c r="I218" s="483"/>
      <c r="J218" s="483"/>
    </row>
    <row r="219" spans="1:10" ht="15" customHeight="1" x14ac:dyDescent="0.2">
      <c r="A219" s="483"/>
      <c r="B219" s="483"/>
      <c r="C219" s="483"/>
      <c r="D219" s="483"/>
      <c r="E219" s="483"/>
      <c r="F219" s="483"/>
      <c r="G219" s="483"/>
      <c r="H219" s="483"/>
      <c r="I219" s="483"/>
      <c r="J219" s="483"/>
    </row>
    <row r="220" spans="1:10" x14ac:dyDescent="0.2">
      <c r="A220" s="506" t="s">
        <v>359</v>
      </c>
      <c r="B220" s="506"/>
      <c r="C220" s="506"/>
      <c r="D220" s="506"/>
      <c r="E220" s="506"/>
      <c r="F220" s="506"/>
      <c r="G220" s="506"/>
      <c r="H220" s="506"/>
      <c r="I220" s="506"/>
      <c r="J220" s="506"/>
    </row>
    <row r="221" spans="1:10" x14ac:dyDescent="0.2">
      <c r="A221" s="483"/>
      <c r="B221" s="483"/>
      <c r="C221" s="483"/>
      <c r="D221" s="483"/>
      <c r="E221" s="483"/>
      <c r="F221" s="483"/>
      <c r="G221" s="483"/>
      <c r="H221" s="483"/>
      <c r="I221" s="483"/>
      <c r="J221" s="483"/>
    </row>
    <row r="222" spans="1:10" x14ac:dyDescent="0.2">
      <c r="A222" s="483"/>
      <c r="B222" s="483"/>
      <c r="C222" s="483"/>
      <c r="D222" s="483"/>
      <c r="E222" s="483"/>
      <c r="F222" s="483"/>
      <c r="G222" s="483"/>
      <c r="H222" s="483"/>
      <c r="I222" s="483"/>
      <c r="J222" s="483"/>
    </row>
    <row r="223" spans="1:10" x14ac:dyDescent="0.2">
      <c r="A223" s="483"/>
      <c r="B223" s="483"/>
      <c r="C223" s="483"/>
      <c r="D223" s="483"/>
      <c r="E223" s="483"/>
      <c r="F223" s="483"/>
      <c r="G223" s="483"/>
      <c r="H223" s="483"/>
      <c r="I223" s="483"/>
      <c r="J223" s="483"/>
    </row>
    <row r="224" spans="1:10" x14ac:dyDescent="0.2">
      <c r="A224" s="483"/>
      <c r="B224" s="483"/>
      <c r="C224" s="483"/>
      <c r="D224" s="483"/>
      <c r="E224" s="483"/>
      <c r="F224" s="483"/>
      <c r="G224" s="483"/>
      <c r="H224" s="483"/>
      <c r="I224" s="483"/>
      <c r="J224" s="483"/>
    </row>
    <row r="225" spans="1:10" ht="22.5" x14ac:dyDescent="0.2">
      <c r="A225" s="502" t="s">
        <v>289</v>
      </c>
      <c r="B225" s="502"/>
      <c r="C225" s="502"/>
      <c r="D225" s="502"/>
      <c r="E225" s="502"/>
      <c r="F225" s="148" t="str">
        <f>F149</f>
        <v xml:space="preserve"> Actual 2013/14</v>
      </c>
      <c r="G225" s="148" t="str">
        <f>G149</f>
        <v xml:space="preserve"> Estimate 2014/15</v>
      </c>
      <c r="H225" s="148" t="str">
        <f>H149</f>
        <v xml:space="preserve"> Target 2015/16</v>
      </c>
      <c r="I225" s="148" t="str">
        <f>I149</f>
        <v xml:space="preserve"> Target 2016/17</v>
      </c>
      <c r="J225" s="148" t="str">
        <f>J149</f>
        <v xml:space="preserve"> Target 2017/18</v>
      </c>
    </row>
    <row r="226" spans="1:10" x14ac:dyDescent="0.2">
      <c r="A226" s="502" t="s">
        <v>295</v>
      </c>
      <c r="B226" s="502"/>
      <c r="C226" s="502"/>
      <c r="D226" s="502"/>
      <c r="E226" s="502"/>
      <c r="F226" s="502"/>
      <c r="G226" s="502"/>
      <c r="H226" s="502"/>
      <c r="I226" s="502"/>
      <c r="J226" s="502"/>
    </row>
    <row r="227" spans="1:10" x14ac:dyDescent="0.2">
      <c r="A227" s="538" t="s">
        <v>1059</v>
      </c>
      <c r="B227" s="538"/>
      <c r="C227" s="538"/>
      <c r="D227" s="538"/>
      <c r="E227" s="538"/>
      <c r="F227" s="200"/>
      <c r="G227" s="137"/>
      <c r="H227" s="137"/>
      <c r="I227" s="137"/>
      <c r="J227" s="137"/>
    </row>
    <row r="228" spans="1:10" x14ac:dyDescent="0.2">
      <c r="A228" s="538" t="s">
        <v>1060</v>
      </c>
      <c r="B228" s="538"/>
      <c r="C228" s="538"/>
      <c r="D228" s="538"/>
      <c r="E228" s="538"/>
      <c r="F228" s="200"/>
      <c r="G228" s="137"/>
      <c r="H228" s="137"/>
      <c r="I228" s="137"/>
      <c r="J228" s="137"/>
    </row>
    <row r="229" spans="1:10" x14ac:dyDescent="0.2">
      <c r="A229" s="538" t="s">
        <v>1061</v>
      </c>
      <c r="B229" s="538"/>
      <c r="C229" s="538"/>
      <c r="D229" s="538"/>
      <c r="E229" s="538"/>
      <c r="F229" s="200"/>
      <c r="G229" s="137"/>
      <c r="H229" s="137"/>
      <c r="I229" s="137"/>
      <c r="J229" s="137"/>
    </row>
    <row r="230" spans="1:10" x14ac:dyDescent="0.2">
      <c r="A230" s="538" t="s">
        <v>1062</v>
      </c>
      <c r="B230" s="538"/>
      <c r="C230" s="538"/>
      <c r="D230" s="538"/>
      <c r="E230" s="538"/>
      <c r="F230" s="200"/>
      <c r="G230" s="137"/>
      <c r="H230" s="137"/>
      <c r="I230" s="137"/>
      <c r="J230" s="137"/>
    </row>
    <row r="231" spans="1:10" x14ac:dyDescent="0.2">
      <c r="A231" s="538" t="s">
        <v>1063</v>
      </c>
      <c r="B231" s="538"/>
      <c r="C231" s="538"/>
      <c r="D231" s="538"/>
      <c r="E231" s="538"/>
      <c r="F231" s="200"/>
      <c r="G231" s="137"/>
      <c r="H231" s="137"/>
      <c r="I231" s="137"/>
      <c r="J231" s="137"/>
    </row>
    <row r="232" spans="1:10" x14ac:dyDescent="0.2">
      <c r="A232" s="507"/>
      <c r="B232" s="507"/>
      <c r="C232" s="507"/>
      <c r="D232" s="507"/>
      <c r="E232" s="507"/>
      <c r="F232" s="200"/>
      <c r="G232" s="137"/>
      <c r="H232" s="137"/>
      <c r="I232" s="137"/>
      <c r="J232" s="137"/>
    </row>
    <row r="233" spans="1:10" ht="25.5" customHeight="1" x14ac:dyDescent="0.2">
      <c r="A233" s="502" t="s">
        <v>300</v>
      </c>
      <c r="B233" s="502"/>
      <c r="C233" s="502"/>
      <c r="D233" s="502"/>
      <c r="E233" s="502"/>
      <c r="F233" s="502"/>
      <c r="G233" s="502"/>
      <c r="H233" s="502"/>
      <c r="I233" s="502"/>
      <c r="J233" s="502"/>
    </row>
    <row r="234" spans="1:10" x14ac:dyDescent="0.2">
      <c r="A234" s="538" t="s">
        <v>1064</v>
      </c>
      <c r="B234" s="538"/>
      <c r="C234" s="538"/>
      <c r="D234" s="538"/>
      <c r="E234" s="538"/>
      <c r="F234" s="200"/>
      <c r="G234" s="137"/>
      <c r="H234" s="137"/>
      <c r="I234" s="137"/>
      <c r="J234" s="137"/>
    </row>
    <row r="235" spans="1:10" x14ac:dyDescent="0.2">
      <c r="A235" s="538" t="s">
        <v>1065</v>
      </c>
      <c r="B235" s="538"/>
      <c r="C235" s="538"/>
      <c r="D235" s="538"/>
      <c r="E235" s="538"/>
      <c r="F235" s="200"/>
      <c r="G235" s="137"/>
      <c r="H235" s="137"/>
      <c r="I235" s="137"/>
      <c r="J235" s="137"/>
    </row>
    <row r="236" spans="1:10" ht="15" customHeight="1" x14ac:dyDescent="0.2">
      <c r="A236" s="538" t="s">
        <v>1066</v>
      </c>
      <c r="B236" s="538"/>
      <c r="C236" s="538"/>
      <c r="D236" s="538"/>
      <c r="E236" s="538"/>
      <c r="F236" s="200"/>
      <c r="G236" s="137"/>
      <c r="H236" s="137"/>
      <c r="I236" s="137"/>
      <c r="J236" s="137"/>
    </row>
    <row r="237" spans="1:10" ht="15" customHeight="1" x14ac:dyDescent="0.2">
      <c r="A237" s="483"/>
      <c r="B237" s="483"/>
      <c r="C237" s="483"/>
      <c r="D237" s="483"/>
      <c r="E237" s="483"/>
      <c r="F237" s="483"/>
      <c r="G237" s="483"/>
      <c r="H237" s="483"/>
      <c r="I237" s="483"/>
      <c r="J237" s="483"/>
    </row>
    <row r="238" spans="1:10" ht="15" customHeight="1" x14ac:dyDescent="0.2">
      <c r="A238" s="492" t="s">
        <v>1067</v>
      </c>
      <c r="B238" s="492"/>
      <c r="C238" s="492"/>
      <c r="D238" s="492"/>
      <c r="E238" s="492"/>
      <c r="F238" s="492"/>
      <c r="G238" s="492"/>
      <c r="H238" s="492"/>
      <c r="I238" s="492"/>
      <c r="J238" s="492"/>
    </row>
    <row r="239" spans="1:10" ht="15" customHeight="1" x14ac:dyDescent="0.2">
      <c r="A239" s="578" t="s">
        <v>269</v>
      </c>
      <c r="B239" s="578"/>
      <c r="C239" s="578"/>
      <c r="D239" s="578"/>
      <c r="E239" s="578"/>
      <c r="F239" s="578"/>
      <c r="G239" s="578"/>
      <c r="H239" s="578"/>
      <c r="I239" s="578"/>
      <c r="J239" s="578"/>
    </row>
    <row r="240" spans="1:10" x14ac:dyDescent="0.2">
      <c r="A240" s="483" t="s">
        <v>1068</v>
      </c>
      <c r="B240" s="483"/>
      <c r="C240" s="483"/>
      <c r="D240" s="483"/>
      <c r="E240" s="483"/>
      <c r="F240" s="483"/>
      <c r="G240" s="483"/>
      <c r="H240" s="483"/>
      <c r="I240" s="483"/>
      <c r="J240" s="483"/>
    </row>
    <row r="241" spans="1:10" x14ac:dyDescent="0.2">
      <c r="A241" s="482" t="s">
        <v>271</v>
      </c>
      <c r="B241" s="482"/>
      <c r="C241" s="482"/>
      <c r="D241" s="482"/>
      <c r="E241" s="482"/>
      <c r="F241" s="482"/>
      <c r="G241" s="482"/>
      <c r="H241" s="482"/>
      <c r="I241" s="482"/>
      <c r="J241" s="482"/>
    </row>
    <row r="242" spans="1:10" ht="33.75" x14ac:dyDescent="0.2">
      <c r="A242" s="131" t="s">
        <v>225</v>
      </c>
      <c r="B242" s="493" t="s">
        <v>224</v>
      </c>
      <c r="C242" s="493"/>
      <c r="D242" s="493"/>
      <c r="E242" s="120" t="str">
        <f t="shared" ref="E242:J242" si="46">E28</f>
        <v>Actuals           2013-2014</v>
      </c>
      <c r="F242" s="120" t="str">
        <f t="shared" si="46"/>
        <v>Approved Estimates          2014-2015</v>
      </c>
      <c r="G242" s="120" t="str">
        <f t="shared" si="46"/>
        <v>Revised Estimates                 2014-2015</v>
      </c>
      <c r="H242" s="120" t="str">
        <f t="shared" si="46"/>
        <v>Budget Estimates      2015-2016</v>
      </c>
      <c r="I242" s="120" t="str">
        <f t="shared" si="46"/>
        <v>Forward Estimates     2016-2017</v>
      </c>
      <c r="J242" s="120" t="str">
        <f t="shared" si="46"/>
        <v>Forward Estimates     2017-2018</v>
      </c>
    </row>
    <row r="243" spans="1:10" x14ac:dyDescent="0.2">
      <c r="A243" s="213" t="s">
        <v>88</v>
      </c>
      <c r="B243" s="483" t="s">
        <v>919</v>
      </c>
      <c r="C243" s="483" t="s">
        <v>919</v>
      </c>
      <c r="D243" s="483" t="s">
        <v>919</v>
      </c>
      <c r="E243" s="157">
        <v>296252.32</v>
      </c>
      <c r="F243" s="155">
        <v>375000</v>
      </c>
      <c r="G243" s="157">
        <v>430000</v>
      </c>
      <c r="H243" s="156">
        <v>360000</v>
      </c>
      <c r="I243" s="157">
        <v>360000</v>
      </c>
      <c r="J243" s="157">
        <v>360000</v>
      </c>
    </row>
    <row r="244" spans="1:10" x14ac:dyDescent="0.2">
      <c r="A244" s="213">
        <v>130</v>
      </c>
      <c r="B244" s="483" t="s">
        <v>1069</v>
      </c>
      <c r="C244" s="483" t="s">
        <v>1069</v>
      </c>
      <c r="D244" s="483" t="s">
        <v>1069</v>
      </c>
      <c r="E244" s="157">
        <v>8201.6200000000008</v>
      </c>
      <c r="F244" s="155">
        <v>7000</v>
      </c>
      <c r="G244" s="157">
        <v>6000</v>
      </c>
      <c r="H244" s="156">
        <v>7000</v>
      </c>
      <c r="I244" s="157">
        <v>7000</v>
      </c>
      <c r="J244" s="157">
        <v>7000</v>
      </c>
    </row>
    <row r="245" spans="1:10" x14ac:dyDescent="0.2">
      <c r="A245" s="213">
        <v>130</v>
      </c>
      <c r="B245" s="483" t="s">
        <v>1070</v>
      </c>
      <c r="C245" s="483" t="s">
        <v>1070</v>
      </c>
      <c r="D245" s="483" t="s">
        <v>1070</v>
      </c>
      <c r="E245" s="157">
        <v>209534.61</v>
      </c>
      <c r="F245" s="155">
        <v>100000</v>
      </c>
      <c r="G245" s="157">
        <v>150000</v>
      </c>
      <c r="H245" s="156">
        <v>150000</v>
      </c>
      <c r="I245" s="157">
        <v>150000</v>
      </c>
      <c r="J245" s="157">
        <v>150000</v>
      </c>
    </row>
    <row r="246" spans="1:10" x14ac:dyDescent="0.2">
      <c r="A246" s="213">
        <v>130</v>
      </c>
      <c r="B246" s="483" t="s">
        <v>1071</v>
      </c>
      <c r="C246" s="483" t="s">
        <v>1071</v>
      </c>
      <c r="D246" s="483" t="s">
        <v>1071</v>
      </c>
      <c r="E246" s="157">
        <v>17262.66</v>
      </c>
      <c r="F246" s="155">
        <v>3000</v>
      </c>
      <c r="G246" s="157">
        <v>3000</v>
      </c>
      <c r="H246" s="156">
        <v>0</v>
      </c>
      <c r="I246" s="157">
        <v>0</v>
      </c>
      <c r="J246" s="157">
        <v>0</v>
      </c>
    </row>
    <row r="247" spans="1:10" x14ac:dyDescent="0.2">
      <c r="A247" s="213">
        <v>160</v>
      </c>
      <c r="B247" s="483" t="s">
        <v>1072</v>
      </c>
      <c r="C247" s="483" t="s">
        <v>1072</v>
      </c>
      <c r="D247" s="483" t="s">
        <v>1072</v>
      </c>
      <c r="E247" s="157">
        <v>8249</v>
      </c>
      <c r="F247" s="155">
        <v>30000</v>
      </c>
      <c r="G247" s="157">
        <v>105000</v>
      </c>
      <c r="H247" s="156">
        <v>30000</v>
      </c>
      <c r="I247" s="157">
        <v>30000</v>
      </c>
      <c r="J247" s="157">
        <v>30000</v>
      </c>
    </row>
    <row r="248" spans="1:10" x14ac:dyDescent="0.2">
      <c r="A248" s="213">
        <v>160</v>
      </c>
      <c r="B248" s="483" t="s">
        <v>1073</v>
      </c>
      <c r="C248" s="483" t="s">
        <v>1073</v>
      </c>
      <c r="D248" s="483" t="s">
        <v>1073</v>
      </c>
      <c r="E248" s="157">
        <v>0</v>
      </c>
      <c r="F248" s="155">
        <v>5000</v>
      </c>
      <c r="G248" s="157">
        <v>6200</v>
      </c>
      <c r="H248" s="156">
        <v>5000</v>
      </c>
      <c r="I248" s="157">
        <v>5000</v>
      </c>
      <c r="J248" s="157">
        <v>5000</v>
      </c>
    </row>
    <row r="249" spans="1:10" x14ac:dyDescent="0.2">
      <c r="A249" s="213">
        <v>160</v>
      </c>
      <c r="B249" s="483" t="s">
        <v>1074</v>
      </c>
      <c r="C249" s="483" t="s">
        <v>1074</v>
      </c>
      <c r="D249" s="483" t="s">
        <v>1074</v>
      </c>
      <c r="E249" s="157">
        <v>78220</v>
      </c>
      <c r="F249" s="155">
        <v>45000</v>
      </c>
      <c r="G249" s="157">
        <v>86800</v>
      </c>
      <c r="H249" s="156">
        <v>60000</v>
      </c>
      <c r="I249" s="157">
        <v>60000</v>
      </c>
      <c r="J249" s="157">
        <v>60000</v>
      </c>
    </row>
    <row r="250" spans="1:10" x14ac:dyDescent="0.2">
      <c r="A250" s="487" t="s">
        <v>1012</v>
      </c>
      <c r="B250" s="487"/>
      <c r="C250" s="487"/>
      <c r="D250" s="487"/>
      <c r="E250" s="124">
        <f>SUM(E243:E249)</f>
        <v>617720.21</v>
      </c>
      <c r="F250" s="124">
        <f>SUM(F243:F249)</f>
        <v>565000</v>
      </c>
      <c r="G250" s="124">
        <f t="shared" ref="G250:J250" si="47">SUM(G243:G249)</f>
        <v>787000</v>
      </c>
      <c r="H250" s="124">
        <f t="shared" si="47"/>
        <v>612000</v>
      </c>
      <c r="I250" s="124">
        <f t="shared" si="47"/>
        <v>612000</v>
      </c>
      <c r="J250" s="124">
        <f t="shared" si="47"/>
        <v>612000</v>
      </c>
    </row>
    <row r="251" spans="1:10" x14ac:dyDescent="0.2">
      <c r="A251" s="483"/>
      <c r="B251" s="483"/>
      <c r="C251" s="483"/>
      <c r="D251" s="483"/>
      <c r="E251" s="483"/>
      <c r="F251" s="483"/>
      <c r="G251" s="483"/>
      <c r="H251" s="483"/>
      <c r="I251" s="483"/>
      <c r="J251" s="483"/>
    </row>
    <row r="252" spans="1:10" x14ac:dyDescent="0.2">
      <c r="A252" s="482" t="s">
        <v>262</v>
      </c>
      <c r="B252" s="482"/>
      <c r="C252" s="482"/>
      <c r="D252" s="482"/>
      <c r="E252" s="482"/>
      <c r="F252" s="482"/>
      <c r="G252" s="482"/>
      <c r="H252" s="482"/>
      <c r="I252" s="482"/>
      <c r="J252" s="482"/>
    </row>
    <row r="253" spans="1:10" ht="33.75" x14ac:dyDescent="0.2">
      <c r="A253" s="131" t="s">
        <v>225</v>
      </c>
      <c r="B253" s="493" t="s">
        <v>224</v>
      </c>
      <c r="C253" s="493"/>
      <c r="D253" s="493"/>
      <c r="E253" s="120" t="str">
        <f t="shared" ref="E253:J253" si="48">E28</f>
        <v>Actuals           2013-2014</v>
      </c>
      <c r="F253" s="120" t="str">
        <f t="shared" si="48"/>
        <v>Approved Estimates          2014-2015</v>
      </c>
      <c r="G253" s="120" t="str">
        <f t="shared" si="48"/>
        <v>Revised Estimates                 2014-2015</v>
      </c>
      <c r="H253" s="120" t="str">
        <f t="shared" si="48"/>
        <v>Budget Estimates      2015-2016</v>
      </c>
      <c r="I253" s="120" t="str">
        <f t="shared" si="48"/>
        <v>Forward Estimates     2016-2017</v>
      </c>
      <c r="J253" s="120" t="str">
        <f t="shared" si="48"/>
        <v>Forward Estimates     2017-2018</v>
      </c>
    </row>
    <row r="254" spans="1:10" x14ac:dyDescent="0.2">
      <c r="A254" s="493" t="s">
        <v>6</v>
      </c>
      <c r="B254" s="493"/>
      <c r="C254" s="493"/>
      <c r="D254" s="493"/>
      <c r="E254" s="493"/>
      <c r="F254" s="493"/>
      <c r="G254" s="493"/>
      <c r="H254" s="493"/>
      <c r="I254" s="493"/>
      <c r="J254" s="137"/>
    </row>
    <row r="255" spans="1:10" x14ac:dyDescent="0.2">
      <c r="A255" s="213">
        <v>210</v>
      </c>
      <c r="B255" s="483" t="s">
        <v>6</v>
      </c>
      <c r="C255" s="483"/>
      <c r="D255" s="483"/>
      <c r="E255" s="157">
        <v>450986.79</v>
      </c>
      <c r="F255" s="155">
        <v>495800</v>
      </c>
      <c r="G255" s="157">
        <v>495800</v>
      </c>
      <c r="H255" s="156">
        <v>583600</v>
      </c>
      <c r="I255" s="157">
        <v>644900</v>
      </c>
      <c r="J255" s="157">
        <v>650800</v>
      </c>
    </row>
    <row r="256" spans="1:10" x14ac:dyDescent="0.2">
      <c r="A256" s="213">
        <v>212</v>
      </c>
      <c r="B256" s="483" t="s">
        <v>8</v>
      </c>
      <c r="C256" s="483"/>
      <c r="D256" s="483"/>
      <c r="E256" s="157">
        <v>0</v>
      </c>
      <c r="F256" s="155">
        <v>0</v>
      </c>
      <c r="G256" s="157">
        <v>0</v>
      </c>
      <c r="H256" s="156">
        <v>0</v>
      </c>
      <c r="I256" s="157">
        <v>0</v>
      </c>
      <c r="J256" s="157">
        <v>0</v>
      </c>
    </row>
    <row r="257" spans="1:10" x14ac:dyDescent="0.2">
      <c r="A257" s="213">
        <v>216</v>
      </c>
      <c r="B257" s="483" t="s">
        <v>9</v>
      </c>
      <c r="C257" s="483"/>
      <c r="D257" s="483"/>
      <c r="E257" s="157">
        <v>65524.6</v>
      </c>
      <c r="F257" s="155">
        <v>85000</v>
      </c>
      <c r="G257" s="157">
        <v>85000</v>
      </c>
      <c r="H257" s="156">
        <v>141600</v>
      </c>
      <c r="I257" s="157">
        <v>118700</v>
      </c>
      <c r="J257" s="157">
        <v>119700</v>
      </c>
    </row>
    <row r="258" spans="1:10" x14ac:dyDescent="0.2">
      <c r="A258" s="213">
        <v>218</v>
      </c>
      <c r="B258" s="483" t="s">
        <v>272</v>
      </c>
      <c r="C258" s="483"/>
      <c r="D258" s="483"/>
      <c r="E258" s="157">
        <v>0</v>
      </c>
      <c r="F258" s="155">
        <v>0</v>
      </c>
      <c r="G258" s="157">
        <v>0</v>
      </c>
      <c r="H258" s="156">
        <v>0</v>
      </c>
      <c r="I258" s="157">
        <v>0</v>
      </c>
      <c r="J258" s="157">
        <v>0</v>
      </c>
    </row>
    <row r="259" spans="1:10" ht="15" customHeight="1" x14ac:dyDescent="0.2">
      <c r="A259" s="497" t="s">
        <v>273</v>
      </c>
      <c r="B259" s="497"/>
      <c r="C259" s="497"/>
      <c r="D259" s="497"/>
      <c r="E259" s="132">
        <f>SUM(E255:E258)</f>
        <v>516511.38999999996</v>
      </c>
      <c r="F259" s="132">
        <f t="shared" ref="F259:J259" si="49">SUM(F255:F258)</f>
        <v>580800</v>
      </c>
      <c r="G259" s="132">
        <f t="shared" si="49"/>
        <v>580800</v>
      </c>
      <c r="H259" s="132">
        <f t="shared" si="49"/>
        <v>725200</v>
      </c>
      <c r="I259" s="132">
        <f t="shared" si="49"/>
        <v>763600</v>
      </c>
      <c r="J259" s="132">
        <f t="shared" si="49"/>
        <v>770500</v>
      </c>
    </row>
    <row r="260" spans="1:10" ht="15" customHeight="1" x14ac:dyDescent="0.2">
      <c r="A260" s="497" t="s">
        <v>274</v>
      </c>
      <c r="B260" s="497"/>
      <c r="C260" s="497"/>
      <c r="D260" s="497"/>
      <c r="E260" s="497"/>
      <c r="F260" s="497"/>
      <c r="G260" s="497"/>
      <c r="H260" s="497"/>
      <c r="I260" s="497"/>
      <c r="J260" s="137"/>
    </row>
    <row r="261" spans="1:10" x14ac:dyDescent="0.2">
      <c r="A261" s="213">
        <v>228</v>
      </c>
      <c r="B261" s="483" t="s">
        <v>189</v>
      </c>
      <c r="C261" s="483"/>
      <c r="D261" s="483"/>
      <c r="E261" s="157">
        <v>6994.48</v>
      </c>
      <c r="F261" s="155">
        <v>7000</v>
      </c>
      <c r="G261" s="157">
        <v>7000</v>
      </c>
      <c r="H261" s="156">
        <v>7000</v>
      </c>
      <c r="I261" s="157">
        <v>7000</v>
      </c>
      <c r="J261" s="157">
        <v>7000</v>
      </c>
    </row>
    <row r="262" spans="1:10" x14ac:dyDescent="0.2">
      <c r="A262" s="213">
        <v>230</v>
      </c>
      <c r="B262" s="483" t="s">
        <v>191</v>
      </c>
      <c r="C262" s="483"/>
      <c r="D262" s="483"/>
      <c r="E262" s="157">
        <v>2800</v>
      </c>
      <c r="F262" s="155">
        <v>2800</v>
      </c>
      <c r="G262" s="157">
        <v>2800</v>
      </c>
      <c r="H262" s="156">
        <v>2800</v>
      </c>
      <c r="I262" s="157">
        <v>2800</v>
      </c>
      <c r="J262" s="157">
        <v>2800</v>
      </c>
    </row>
    <row r="263" spans="1:10" x14ac:dyDescent="0.2">
      <c r="A263" s="213">
        <v>232</v>
      </c>
      <c r="B263" s="483" t="s">
        <v>192</v>
      </c>
      <c r="C263" s="483"/>
      <c r="D263" s="483"/>
      <c r="E263" s="157">
        <v>15517.19</v>
      </c>
      <c r="F263" s="155">
        <v>16000</v>
      </c>
      <c r="G263" s="157">
        <v>16000</v>
      </c>
      <c r="H263" s="156">
        <v>16500</v>
      </c>
      <c r="I263" s="157">
        <v>16500</v>
      </c>
      <c r="J263" s="157">
        <v>16500</v>
      </c>
    </row>
    <row r="264" spans="1:10" x14ac:dyDescent="0.2">
      <c r="A264" s="213">
        <v>244</v>
      </c>
      <c r="B264" s="483" t="s">
        <v>198</v>
      </c>
      <c r="C264" s="483"/>
      <c r="D264" s="483"/>
      <c r="E264" s="157">
        <v>8463</v>
      </c>
      <c r="F264" s="155">
        <v>5000</v>
      </c>
      <c r="G264" s="157">
        <v>5000</v>
      </c>
      <c r="H264" s="224">
        <f>8000+2600</f>
        <v>10600</v>
      </c>
      <c r="I264" s="224">
        <f t="shared" ref="I264:J264" si="50">8000+2600</f>
        <v>10600</v>
      </c>
      <c r="J264" s="224">
        <f t="shared" si="50"/>
        <v>10600</v>
      </c>
    </row>
    <row r="265" spans="1:10" x14ac:dyDescent="0.2">
      <c r="A265" s="213">
        <v>246</v>
      </c>
      <c r="B265" s="483" t="s">
        <v>199</v>
      </c>
      <c r="C265" s="483"/>
      <c r="D265" s="483"/>
      <c r="E265" s="157">
        <v>2400.5</v>
      </c>
      <c r="F265" s="155">
        <v>5000</v>
      </c>
      <c r="G265" s="157">
        <v>5000</v>
      </c>
      <c r="H265" s="156">
        <v>2000</v>
      </c>
      <c r="I265" s="157">
        <v>2000</v>
      </c>
      <c r="J265" s="157">
        <v>2000</v>
      </c>
    </row>
    <row r="266" spans="1:10" x14ac:dyDescent="0.2">
      <c r="A266" s="213">
        <v>275</v>
      </c>
      <c r="B266" s="483" t="s">
        <v>210</v>
      </c>
      <c r="C266" s="483"/>
      <c r="D266" s="483"/>
      <c r="E266" s="157">
        <v>902.65000000000009</v>
      </c>
      <c r="F266" s="155">
        <v>2000</v>
      </c>
      <c r="G266" s="157">
        <v>2000</v>
      </c>
      <c r="H266" s="156">
        <v>1500</v>
      </c>
      <c r="I266" s="157">
        <v>1500</v>
      </c>
      <c r="J266" s="157">
        <v>1500</v>
      </c>
    </row>
    <row r="267" spans="1:10" x14ac:dyDescent="0.2">
      <c r="A267" s="497" t="s">
        <v>276</v>
      </c>
      <c r="B267" s="497"/>
      <c r="C267" s="497"/>
      <c r="D267" s="497"/>
      <c r="E267" s="132">
        <f t="shared" ref="E267:J267" si="51">SUM(E261:E266)</f>
        <v>37077.82</v>
      </c>
      <c r="F267" s="193">
        <f t="shared" si="51"/>
        <v>37800</v>
      </c>
      <c r="G267" s="132">
        <f t="shared" si="51"/>
        <v>37800</v>
      </c>
      <c r="H267" s="132">
        <f>SUM(H261:H266)</f>
        <v>40400</v>
      </c>
      <c r="I267" s="132">
        <f t="shared" si="51"/>
        <v>40400</v>
      </c>
      <c r="J267" s="132">
        <f t="shared" si="51"/>
        <v>40400</v>
      </c>
    </row>
    <row r="268" spans="1:10" ht="15" customHeight="1" x14ac:dyDescent="0.2">
      <c r="A268" s="498" t="s">
        <v>277</v>
      </c>
      <c r="B268" s="498"/>
      <c r="C268" s="498"/>
      <c r="D268" s="498"/>
      <c r="E268" s="134">
        <f t="shared" ref="E268:J268" si="52">SUM(E259,E267)</f>
        <v>553589.21</v>
      </c>
      <c r="F268" s="134">
        <f t="shared" si="52"/>
        <v>618600</v>
      </c>
      <c r="G268" s="134">
        <f t="shared" si="52"/>
        <v>618600</v>
      </c>
      <c r="H268" s="134">
        <f t="shared" si="52"/>
        <v>765600</v>
      </c>
      <c r="I268" s="134">
        <f t="shared" si="52"/>
        <v>804000</v>
      </c>
      <c r="J268" s="134">
        <f t="shared" si="52"/>
        <v>810900</v>
      </c>
    </row>
    <row r="269" spans="1:10" ht="15" customHeight="1" x14ac:dyDescent="0.2">
      <c r="A269" s="483"/>
      <c r="B269" s="483"/>
      <c r="C269" s="483"/>
      <c r="D269" s="483"/>
      <c r="E269" s="483"/>
      <c r="F269" s="483"/>
      <c r="G269" s="483"/>
      <c r="H269" s="483"/>
      <c r="I269" s="483"/>
      <c r="J269" s="137"/>
    </row>
    <row r="270" spans="1:10" ht="18.75" customHeight="1" x14ac:dyDescent="0.2">
      <c r="A270" s="500" t="s">
        <v>14</v>
      </c>
      <c r="B270" s="500"/>
      <c r="C270" s="500"/>
      <c r="D270" s="500"/>
      <c r="E270" s="500"/>
      <c r="F270" s="500"/>
      <c r="G270" s="500"/>
      <c r="H270" s="500"/>
      <c r="I270" s="500"/>
      <c r="J270" s="500"/>
    </row>
    <row r="271" spans="1:10" ht="19.5" customHeight="1" x14ac:dyDescent="0.2">
      <c r="A271" s="484" t="s">
        <v>224</v>
      </c>
      <c r="B271" s="484"/>
      <c r="C271" s="484"/>
      <c r="D271" s="484"/>
      <c r="E271" s="482" t="str">
        <f t="shared" ref="E271:J271" si="53">E28</f>
        <v>Actuals           2013-2014</v>
      </c>
      <c r="F271" s="482" t="str">
        <f t="shared" si="53"/>
        <v>Approved Estimates          2014-2015</v>
      </c>
      <c r="G271" s="482" t="str">
        <f t="shared" si="53"/>
        <v>Revised Estimates                 2014-2015</v>
      </c>
      <c r="H271" s="482" t="str">
        <f t="shared" si="53"/>
        <v>Budget Estimates      2015-2016</v>
      </c>
      <c r="I271" s="482" t="str">
        <f t="shared" si="53"/>
        <v>Forward Estimates     2016-2017</v>
      </c>
      <c r="J271" s="482" t="str">
        <f t="shared" si="53"/>
        <v>Forward Estimates     2017-2018</v>
      </c>
    </row>
    <row r="272" spans="1:10" x14ac:dyDescent="0.2">
      <c r="A272" s="119" t="s">
        <v>225</v>
      </c>
      <c r="B272" s="119" t="s">
        <v>226</v>
      </c>
      <c r="C272" s="484" t="s">
        <v>227</v>
      </c>
      <c r="D272" s="484"/>
      <c r="E272" s="475"/>
      <c r="F272" s="475"/>
      <c r="G272" s="475"/>
      <c r="H272" s="475"/>
      <c r="I272" s="475"/>
      <c r="J272" s="475"/>
    </row>
    <row r="273" spans="1:10" ht="19.5" x14ac:dyDescent="0.2">
      <c r="A273" s="257" t="s">
        <v>1020</v>
      </c>
      <c r="B273" s="127" t="s">
        <v>528</v>
      </c>
      <c r="C273" s="551" t="s">
        <v>1075</v>
      </c>
      <c r="D273" s="551"/>
      <c r="E273" s="133">
        <v>0</v>
      </c>
      <c r="F273" s="155">
        <v>0</v>
      </c>
      <c r="G273" s="133">
        <v>0</v>
      </c>
      <c r="H273" s="123">
        <v>0</v>
      </c>
      <c r="I273" s="133">
        <v>0</v>
      </c>
      <c r="J273" s="122">
        <v>0</v>
      </c>
    </row>
    <row r="274" spans="1:10" ht="19.5" x14ac:dyDescent="0.2">
      <c r="A274" s="257" t="s">
        <v>1022</v>
      </c>
      <c r="B274" s="127" t="s">
        <v>1023</v>
      </c>
      <c r="C274" s="485" t="s">
        <v>1076</v>
      </c>
      <c r="D274" s="485"/>
      <c r="E274" s="133">
        <v>85379</v>
      </c>
      <c r="F274" s="155">
        <v>0</v>
      </c>
      <c r="G274" s="133">
        <v>0</v>
      </c>
      <c r="H274" s="123">
        <v>0</v>
      </c>
      <c r="I274" s="133">
        <v>0</v>
      </c>
      <c r="J274" s="122">
        <v>0</v>
      </c>
    </row>
    <row r="275" spans="1:10" ht="19.5" x14ac:dyDescent="0.2">
      <c r="A275" s="257" t="s">
        <v>1027</v>
      </c>
      <c r="B275" s="127" t="s">
        <v>1077</v>
      </c>
      <c r="C275" s="485" t="s">
        <v>1078</v>
      </c>
      <c r="D275" s="485"/>
      <c r="E275" s="133">
        <v>176970.7</v>
      </c>
      <c r="F275" s="155">
        <v>0</v>
      </c>
      <c r="G275" s="133">
        <v>0</v>
      </c>
      <c r="H275" s="123">
        <v>0</v>
      </c>
      <c r="I275" s="133">
        <v>0</v>
      </c>
      <c r="J275" s="122">
        <v>0</v>
      </c>
    </row>
    <row r="276" spans="1:10" ht="15" customHeight="1" x14ac:dyDescent="0.2">
      <c r="A276" s="487" t="s">
        <v>14</v>
      </c>
      <c r="B276" s="487"/>
      <c r="C276" s="487"/>
      <c r="D276" s="487"/>
      <c r="E276" s="124">
        <v>0</v>
      </c>
      <c r="F276" s="124">
        <v>0</v>
      </c>
      <c r="G276" s="124">
        <v>0</v>
      </c>
      <c r="H276" s="124">
        <v>0</v>
      </c>
      <c r="I276" s="124">
        <v>0</v>
      </c>
      <c r="J276" s="124">
        <v>0</v>
      </c>
    </row>
    <row r="277" spans="1:10" ht="15" customHeight="1" x14ac:dyDescent="0.2">
      <c r="A277" s="537"/>
      <c r="B277" s="537"/>
      <c r="C277" s="537"/>
      <c r="D277" s="537"/>
      <c r="E277" s="537"/>
      <c r="F277" s="537"/>
      <c r="G277" s="537"/>
      <c r="H277" s="537"/>
      <c r="I277" s="537"/>
      <c r="J277" s="537"/>
    </row>
    <row r="278" spans="1:10" x14ac:dyDescent="0.2">
      <c r="A278" s="499" t="s">
        <v>266</v>
      </c>
      <c r="B278" s="499"/>
      <c r="C278" s="499"/>
      <c r="D278" s="499"/>
      <c r="E278" s="499"/>
      <c r="F278" s="508"/>
      <c r="G278" s="508"/>
      <c r="H278" s="508"/>
      <c r="I278" s="508"/>
      <c r="J278" s="508"/>
    </row>
    <row r="279" spans="1:10" x14ac:dyDescent="0.2">
      <c r="A279" s="484" t="s">
        <v>278</v>
      </c>
      <c r="B279" s="484"/>
      <c r="C279" s="484"/>
      <c r="D279" s="120" t="s">
        <v>279</v>
      </c>
      <c r="E279" s="194" t="s">
        <v>280</v>
      </c>
      <c r="F279" s="484"/>
      <c r="G279" s="484"/>
      <c r="H279" s="484"/>
      <c r="I279" s="120"/>
      <c r="J279" s="120"/>
    </row>
    <row r="280" spans="1:10" x14ac:dyDescent="0.2">
      <c r="A280" s="485" t="s">
        <v>2473</v>
      </c>
      <c r="B280" s="485"/>
      <c r="C280" s="485"/>
      <c r="D280" s="121" t="s">
        <v>1508</v>
      </c>
      <c r="E280" s="196">
        <v>1</v>
      </c>
      <c r="F280" s="551"/>
      <c r="G280" s="551"/>
      <c r="H280" s="551"/>
      <c r="I280" s="121"/>
      <c r="J280" s="121"/>
    </row>
    <row r="281" spans="1:10" x14ac:dyDescent="0.2">
      <c r="A281" s="485" t="s">
        <v>2474</v>
      </c>
      <c r="B281" s="485"/>
      <c r="C281" s="485"/>
      <c r="D281" s="121" t="s">
        <v>1155</v>
      </c>
      <c r="E281" s="196">
        <v>2</v>
      </c>
      <c r="F281" s="551"/>
      <c r="G281" s="551"/>
      <c r="H281" s="551"/>
      <c r="I281" s="121"/>
      <c r="J281" s="121"/>
    </row>
    <row r="282" spans="1:10" x14ac:dyDescent="0.2">
      <c r="A282" s="485" t="s">
        <v>2475</v>
      </c>
      <c r="B282" s="485"/>
      <c r="C282" s="485"/>
      <c r="D282" s="121" t="s">
        <v>2304</v>
      </c>
      <c r="E282" s="196">
        <v>1</v>
      </c>
      <c r="F282" s="551"/>
      <c r="G282" s="551"/>
      <c r="H282" s="551"/>
      <c r="I282" s="121"/>
      <c r="J282" s="121"/>
    </row>
    <row r="283" spans="1:10" x14ac:dyDescent="0.2">
      <c r="A283" s="485" t="s">
        <v>2476</v>
      </c>
      <c r="B283" s="485"/>
      <c r="C283" s="485"/>
      <c r="D283" s="121" t="s">
        <v>2317</v>
      </c>
      <c r="E283" s="196">
        <v>1</v>
      </c>
      <c r="F283" s="551"/>
      <c r="G283" s="551"/>
      <c r="H283" s="551"/>
      <c r="I283" s="121"/>
      <c r="J283" s="121"/>
    </row>
    <row r="284" spans="1:10" x14ac:dyDescent="0.2">
      <c r="A284" s="485" t="s">
        <v>2477</v>
      </c>
      <c r="B284" s="485"/>
      <c r="C284" s="485"/>
      <c r="D284" s="121" t="s">
        <v>2319</v>
      </c>
      <c r="E284" s="196">
        <v>3</v>
      </c>
      <c r="F284" s="551"/>
      <c r="G284" s="551"/>
      <c r="H284" s="551"/>
      <c r="I284" s="121"/>
      <c r="J284" s="121"/>
    </row>
    <row r="285" spans="1:10" x14ac:dyDescent="0.2">
      <c r="A285" s="485" t="s">
        <v>2478</v>
      </c>
      <c r="B285" s="485"/>
      <c r="C285" s="485"/>
      <c r="D285" s="121" t="s">
        <v>2319</v>
      </c>
      <c r="E285" s="196">
        <v>1</v>
      </c>
      <c r="F285" s="551"/>
      <c r="G285" s="551"/>
      <c r="H285" s="551"/>
      <c r="I285" s="121"/>
      <c r="J285" s="121"/>
    </row>
    <row r="286" spans="1:10" x14ac:dyDescent="0.2">
      <c r="A286" s="485" t="s">
        <v>1156</v>
      </c>
      <c r="B286" s="485"/>
      <c r="C286" s="485"/>
      <c r="D286" s="121" t="s">
        <v>1157</v>
      </c>
      <c r="E286" s="196">
        <v>1</v>
      </c>
      <c r="F286" s="551"/>
      <c r="G286" s="551"/>
      <c r="H286" s="551"/>
      <c r="I286" s="121"/>
      <c r="J286" s="121"/>
    </row>
    <row r="287" spans="1:10" x14ac:dyDescent="0.2">
      <c r="A287" s="485" t="s">
        <v>2337</v>
      </c>
      <c r="B287" s="485"/>
      <c r="C287" s="485"/>
      <c r="D287" s="121" t="s">
        <v>2319</v>
      </c>
      <c r="E287" s="196">
        <v>1</v>
      </c>
      <c r="F287" s="551"/>
      <c r="G287" s="551"/>
      <c r="H287" s="551"/>
      <c r="I287" s="121"/>
      <c r="J287" s="121"/>
    </row>
    <row r="288" spans="1:10" ht="15" customHeight="1" x14ac:dyDescent="0.2">
      <c r="A288" s="485" t="s">
        <v>2479</v>
      </c>
      <c r="B288" s="485"/>
      <c r="C288" s="485"/>
      <c r="D288" s="121" t="s">
        <v>2319</v>
      </c>
      <c r="E288" s="196">
        <v>1</v>
      </c>
      <c r="F288" s="551"/>
      <c r="G288" s="551"/>
      <c r="H288" s="551"/>
      <c r="I288" s="121"/>
      <c r="J288" s="121"/>
    </row>
    <row r="289" spans="1:10" ht="15" customHeight="1" x14ac:dyDescent="0.2">
      <c r="A289" s="498" t="s">
        <v>281</v>
      </c>
      <c r="B289" s="498"/>
      <c r="C289" s="498"/>
      <c r="D289" s="498"/>
      <c r="E289" s="198">
        <f>SUM(E280:E288)</f>
        <v>12</v>
      </c>
      <c r="F289" s="551"/>
      <c r="G289" s="551"/>
      <c r="H289" s="551"/>
      <c r="I289" s="121"/>
      <c r="J289" s="121"/>
    </row>
    <row r="290" spans="1:10" ht="15" customHeight="1" x14ac:dyDescent="0.2">
      <c r="A290" s="483"/>
      <c r="B290" s="483"/>
      <c r="C290" s="483"/>
      <c r="D290" s="483"/>
      <c r="E290" s="483"/>
      <c r="F290" s="501"/>
      <c r="G290" s="501"/>
      <c r="H290" s="501"/>
      <c r="I290" s="501"/>
      <c r="J290" s="501"/>
    </row>
    <row r="291" spans="1:10" ht="15" customHeight="1" x14ac:dyDescent="0.2">
      <c r="A291" s="502" t="s">
        <v>282</v>
      </c>
      <c r="B291" s="502"/>
      <c r="C291" s="502"/>
      <c r="D291" s="502"/>
      <c r="E291" s="502"/>
      <c r="F291" s="502"/>
      <c r="G291" s="502"/>
      <c r="H291" s="502"/>
      <c r="I291" s="502"/>
      <c r="J291" s="502"/>
    </row>
    <row r="292" spans="1:10" x14ac:dyDescent="0.2">
      <c r="A292" s="503" t="s">
        <v>283</v>
      </c>
      <c r="B292" s="503"/>
      <c r="C292" s="503"/>
      <c r="D292" s="503"/>
      <c r="E292" s="503"/>
      <c r="F292" s="503"/>
      <c r="G292" s="503"/>
      <c r="H292" s="503"/>
      <c r="I292" s="503"/>
      <c r="J292" s="503"/>
    </row>
    <row r="293" spans="1:10" x14ac:dyDescent="0.2">
      <c r="A293" s="538" t="s">
        <v>1079</v>
      </c>
      <c r="B293" s="538"/>
      <c r="C293" s="538"/>
      <c r="D293" s="538"/>
      <c r="E293" s="538"/>
      <c r="F293" s="538"/>
      <c r="G293" s="538"/>
      <c r="H293" s="538"/>
      <c r="I293" s="538"/>
      <c r="J293" s="538"/>
    </row>
    <row r="294" spans="1:10" x14ac:dyDescent="0.2">
      <c r="A294" s="543" t="s">
        <v>1080</v>
      </c>
      <c r="B294" s="543"/>
      <c r="C294" s="543"/>
      <c r="D294" s="543"/>
      <c r="E294" s="543"/>
      <c r="F294" s="543"/>
      <c r="G294" s="543"/>
      <c r="H294" s="543"/>
      <c r="I294" s="543"/>
      <c r="J294" s="543"/>
    </row>
    <row r="295" spans="1:10" x14ac:dyDescent="0.2">
      <c r="A295" s="538" t="s">
        <v>1081</v>
      </c>
      <c r="B295" s="538"/>
      <c r="C295" s="538"/>
      <c r="D295" s="538"/>
      <c r="E295" s="538"/>
      <c r="F295" s="538"/>
      <c r="G295" s="538"/>
      <c r="H295" s="538"/>
      <c r="I295" s="538"/>
      <c r="J295" s="538"/>
    </row>
    <row r="296" spans="1:10" x14ac:dyDescent="0.2">
      <c r="A296" s="538" t="s">
        <v>1082</v>
      </c>
      <c r="B296" s="538"/>
      <c r="C296" s="538"/>
      <c r="D296" s="538"/>
      <c r="E296" s="538"/>
      <c r="F296" s="538"/>
      <c r="G296" s="538"/>
      <c r="H296" s="538"/>
      <c r="I296" s="538"/>
      <c r="J296" s="538"/>
    </row>
    <row r="297" spans="1:10" x14ac:dyDescent="0.2">
      <c r="A297" s="483"/>
      <c r="B297" s="483"/>
      <c r="C297" s="483"/>
      <c r="D297" s="483"/>
      <c r="E297" s="483"/>
      <c r="F297" s="483"/>
      <c r="G297" s="483"/>
      <c r="H297" s="483"/>
      <c r="I297" s="483"/>
      <c r="J297" s="483"/>
    </row>
    <row r="298" spans="1:10" x14ac:dyDescent="0.2">
      <c r="A298" s="483"/>
      <c r="B298" s="483"/>
      <c r="C298" s="483"/>
      <c r="D298" s="483"/>
      <c r="E298" s="483"/>
      <c r="F298" s="483"/>
      <c r="G298" s="483"/>
      <c r="H298" s="483"/>
      <c r="I298" s="483"/>
      <c r="J298" s="483"/>
    </row>
    <row r="299" spans="1:10" x14ac:dyDescent="0.2">
      <c r="A299" s="506" t="s">
        <v>359</v>
      </c>
      <c r="B299" s="506"/>
      <c r="C299" s="506"/>
      <c r="D299" s="506"/>
      <c r="E299" s="506"/>
      <c r="F299" s="506"/>
      <c r="G299" s="506"/>
      <c r="H299" s="506"/>
      <c r="I299" s="506"/>
      <c r="J299" s="506"/>
    </row>
    <row r="300" spans="1:10" x14ac:dyDescent="0.2">
      <c r="A300" s="483"/>
      <c r="B300" s="483"/>
      <c r="C300" s="483"/>
      <c r="D300" s="483"/>
      <c r="E300" s="483"/>
      <c r="F300" s="483"/>
      <c r="G300" s="483"/>
      <c r="H300" s="483"/>
      <c r="I300" s="483"/>
      <c r="J300" s="483"/>
    </row>
    <row r="301" spans="1:10" x14ac:dyDescent="0.2">
      <c r="A301" s="483"/>
      <c r="B301" s="483"/>
      <c r="C301" s="483"/>
      <c r="D301" s="483"/>
      <c r="E301" s="483"/>
      <c r="F301" s="483"/>
      <c r="G301" s="483"/>
      <c r="H301" s="483"/>
      <c r="I301" s="483"/>
      <c r="J301" s="483"/>
    </row>
    <row r="302" spans="1:10" x14ac:dyDescent="0.2">
      <c r="A302" s="483"/>
      <c r="B302" s="483"/>
      <c r="C302" s="483"/>
      <c r="D302" s="483"/>
      <c r="E302" s="483"/>
      <c r="F302" s="483"/>
      <c r="G302" s="483"/>
      <c r="H302" s="483"/>
      <c r="I302" s="483"/>
      <c r="J302" s="483"/>
    </row>
    <row r="303" spans="1:10" x14ac:dyDescent="0.2">
      <c r="A303" s="483"/>
      <c r="B303" s="483"/>
      <c r="C303" s="483"/>
      <c r="D303" s="483"/>
      <c r="E303" s="483"/>
      <c r="F303" s="483"/>
      <c r="G303" s="483"/>
      <c r="H303" s="483"/>
      <c r="I303" s="483"/>
      <c r="J303" s="483"/>
    </row>
    <row r="304" spans="1:10" ht="22.5" x14ac:dyDescent="0.2">
      <c r="A304" s="502" t="s">
        <v>289</v>
      </c>
      <c r="B304" s="502"/>
      <c r="C304" s="502"/>
      <c r="D304" s="502"/>
      <c r="E304" s="502"/>
      <c r="F304" s="148" t="str">
        <f>F149</f>
        <v xml:space="preserve"> Actual 2013/14</v>
      </c>
      <c r="G304" s="148" t="str">
        <f>G149</f>
        <v xml:space="preserve"> Estimate 2014/15</v>
      </c>
      <c r="H304" s="148" t="str">
        <f>H149</f>
        <v xml:space="preserve"> Target 2015/16</v>
      </c>
      <c r="I304" s="148" t="str">
        <f>I149</f>
        <v xml:space="preserve"> Target 2016/17</v>
      </c>
      <c r="J304" s="148" t="str">
        <f>J149</f>
        <v xml:space="preserve"> Target 2017/18</v>
      </c>
    </row>
    <row r="305" spans="1:10" x14ac:dyDescent="0.2">
      <c r="A305" s="502" t="s">
        <v>295</v>
      </c>
      <c r="B305" s="502"/>
      <c r="C305" s="502"/>
      <c r="D305" s="502"/>
      <c r="E305" s="502"/>
      <c r="F305" s="502"/>
      <c r="G305" s="502"/>
      <c r="H305" s="502"/>
      <c r="I305" s="502"/>
      <c r="J305" s="502"/>
    </row>
    <row r="306" spans="1:10" x14ac:dyDescent="0.2">
      <c r="A306" s="538" t="s">
        <v>1083</v>
      </c>
      <c r="B306" s="538"/>
      <c r="C306" s="538"/>
      <c r="D306" s="538"/>
      <c r="E306" s="538"/>
      <c r="F306" s="200"/>
      <c r="G306" s="137"/>
      <c r="H306" s="137"/>
      <c r="I306" s="137"/>
      <c r="J306" s="137"/>
    </row>
    <row r="307" spans="1:10" x14ac:dyDescent="0.2">
      <c r="A307" s="538" t="s">
        <v>1084</v>
      </c>
      <c r="B307" s="538"/>
      <c r="C307" s="538"/>
      <c r="D307" s="538"/>
      <c r="E307" s="538"/>
      <c r="F307" s="200"/>
      <c r="G307" s="137"/>
      <c r="H307" s="137"/>
      <c r="I307" s="137"/>
      <c r="J307" s="137"/>
    </row>
    <row r="308" spans="1:10" x14ac:dyDescent="0.2">
      <c r="A308" s="538" t="s">
        <v>1085</v>
      </c>
      <c r="B308" s="538"/>
      <c r="C308" s="538"/>
      <c r="D308" s="538"/>
      <c r="E308" s="538"/>
      <c r="F308" s="200"/>
      <c r="G308" s="137"/>
      <c r="H308" s="137"/>
      <c r="I308" s="137"/>
      <c r="J308" s="137"/>
    </row>
    <row r="309" spans="1:10" x14ac:dyDescent="0.2">
      <c r="A309" s="538" t="s">
        <v>1086</v>
      </c>
      <c r="B309" s="538"/>
      <c r="C309" s="538"/>
      <c r="D309" s="538"/>
      <c r="E309" s="538"/>
      <c r="F309" s="200"/>
      <c r="G309" s="137"/>
      <c r="H309" s="137"/>
      <c r="I309" s="137"/>
      <c r="J309" s="137"/>
    </row>
    <row r="310" spans="1:10" x14ac:dyDescent="0.2">
      <c r="A310" s="538" t="s">
        <v>1087</v>
      </c>
      <c r="B310" s="538"/>
      <c r="C310" s="538"/>
      <c r="D310" s="538"/>
      <c r="E310" s="538"/>
      <c r="F310" s="200"/>
      <c r="G310" s="137"/>
      <c r="H310" s="137"/>
      <c r="I310" s="137"/>
      <c r="J310" s="137"/>
    </row>
    <row r="311" spans="1:10" ht="15" customHeight="1" x14ac:dyDescent="0.2">
      <c r="A311" s="538" t="s">
        <v>1088</v>
      </c>
      <c r="B311" s="538"/>
      <c r="C311" s="538"/>
      <c r="D311" s="538"/>
      <c r="E311" s="538"/>
      <c r="F311" s="200"/>
      <c r="G311" s="137"/>
      <c r="H311" s="137"/>
      <c r="I311" s="137"/>
      <c r="J311" s="137"/>
    </row>
    <row r="312" spans="1:10" x14ac:dyDescent="0.2">
      <c r="A312" s="507"/>
      <c r="B312" s="507"/>
      <c r="C312" s="507"/>
      <c r="D312" s="507"/>
      <c r="E312" s="507"/>
      <c r="F312" s="200"/>
      <c r="G312" s="137"/>
      <c r="H312" s="137"/>
      <c r="I312" s="137"/>
      <c r="J312" s="137"/>
    </row>
    <row r="313" spans="1:10" ht="23.25" customHeight="1" x14ac:dyDescent="0.2">
      <c r="A313" s="502" t="s">
        <v>300</v>
      </c>
      <c r="B313" s="502"/>
      <c r="C313" s="502"/>
      <c r="D313" s="502"/>
      <c r="E313" s="502"/>
      <c r="F313" s="502"/>
      <c r="G313" s="502"/>
      <c r="H313" s="502"/>
      <c r="I313" s="502"/>
      <c r="J313" s="502"/>
    </row>
    <row r="314" spans="1:10" x14ac:dyDescent="0.2">
      <c r="A314" s="543" t="s">
        <v>1089</v>
      </c>
      <c r="B314" s="543"/>
      <c r="C314" s="543"/>
      <c r="D314" s="543"/>
      <c r="E314" s="543"/>
      <c r="F314" s="200"/>
      <c r="G314" s="137"/>
      <c r="H314" s="137"/>
      <c r="I314" s="137"/>
      <c r="J314" s="137"/>
    </row>
    <row r="315" spans="1:10" ht="24" customHeight="1" x14ac:dyDescent="0.2">
      <c r="A315" s="543" t="s">
        <v>1090</v>
      </c>
      <c r="B315" s="543"/>
      <c r="C315" s="543"/>
      <c r="D315" s="543"/>
      <c r="E315" s="543"/>
      <c r="F315" s="200"/>
      <c r="G315" s="137"/>
      <c r="H315" s="137"/>
      <c r="I315" s="137"/>
      <c r="J315" s="137"/>
    </row>
    <row r="316" spans="1:10" x14ac:dyDescent="0.2">
      <c r="A316" s="543" t="s">
        <v>1091</v>
      </c>
      <c r="B316" s="543"/>
      <c r="C316" s="543"/>
      <c r="D316" s="543"/>
      <c r="E316" s="543"/>
      <c r="F316" s="200"/>
      <c r="G316" s="137"/>
      <c r="H316" s="137"/>
      <c r="I316" s="137"/>
      <c r="J316" s="137"/>
    </row>
    <row r="317" spans="1:10" x14ac:dyDescent="0.2">
      <c r="A317" s="543" t="s">
        <v>1092</v>
      </c>
      <c r="B317" s="543"/>
      <c r="C317" s="543"/>
      <c r="D317" s="543"/>
      <c r="E317" s="543"/>
      <c r="F317" s="200"/>
      <c r="G317" s="137"/>
      <c r="H317" s="137"/>
      <c r="I317" s="137"/>
      <c r="J317" s="137"/>
    </row>
    <row r="318" spans="1:10" x14ac:dyDescent="0.2">
      <c r="A318" s="483"/>
      <c r="B318" s="483"/>
      <c r="C318" s="483"/>
      <c r="D318" s="483"/>
      <c r="E318" s="483"/>
      <c r="F318" s="483"/>
      <c r="G318" s="483"/>
      <c r="H318" s="483"/>
      <c r="I318" s="483"/>
      <c r="J318" s="483"/>
    </row>
    <row r="319" spans="1:10" ht="15" customHeight="1" x14ac:dyDescent="0.2">
      <c r="A319" s="492" t="s">
        <v>1093</v>
      </c>
      <c r="B319" s="492"/>
      <c r="C319" s="492"/>
      <c r="D319" s="492"/>
      <c r="E319" s="492"/>
      <c r="F319" s="492"/>
      <c r="G319" s="492"/>
      <c r="H319" s="492"/>
      <c r="I319" s="492"/>
      <c r="J319" s="492"/>
    </row>
    <row r="320" spans="1:10" x14ac:dyDescent="0.2">
      <c r="A320" s="578" t="s">
        <v>269</v>
      </c>
      <c r="B320" s="578"/>
      <c r="C320" s="578"/>
      <c r="D320" s="578"/>
      <c r="E320" s="578"/>
      <c r="F320" s="578"/>
      <c r="G320" s="578"/>
      <c r="H320" s="578"/>
      <c r="I320" s="578"/>
      <c r="J320" s="578"/>
    </row>
    <row r="321" spans="1:10" x14ac:dyDescent="0.2">
      <c r="A321" s="483" t="s">
        <v>1094</v>
      </c>
      <c r="B321" s="483"/>
      <c r="C321" s="483"/>
      <c r="D321" s="483"/>
      <c r="E321" s="483"/>
      <c r="F321" s="483"/>
      <c r="G321" s="483"/>
      <c r="H321" s="483"/>
      <c r="I321" s="483"/>
      <c r="J321" s="483"/>
    </row>
    <row r="322" spans="1:10" x14ac:dyDescent="0.2">
      <c r="A322" s="482" t="s">
        <v>271</v>
      </c>
      <c r="B322" s="482"/>
      <c r="C322" s="482"/>
      <c r="D322" s="482"/>
      <c r="E322" s="482"/>
      <c r="F322" s="482"/>
      <c r="G322" s="482"/>
      <c r="H322" s="482"/>
      <c r="I322" s="482"/>
      <c r="J322" s="482"/>
    </row>
    <row r="323" spans="1:10" ht="33.75" x14ac:dyDescent="0.2">
      <c r="A323" s="131" t="s">
        <v>225</v>
      </c>
      <c r="B323" s="493" t="s">
        <v>224</v>
      </c>
      <c r="C323" s="493"/>
      <c r="D323" s="493"/>
      <c r="E323" s="120" t="str">
        <f t="shared" ref="E323:J323" si="54">E28</f>
        <v>Actuals           2013-2014</v>
      </c>
      <c r="F323" s="120" t="str">
        <f t="shared" si="54"/>
        <v>Approved Estimates          2014-2015</v>
      </c>
      <c r="G323" s="120" t="str">
        <f t="shared" si="54"/>
        <v>Revised Estimates                 2014-2015</v>
      </c>
      <c r="H323" s="120" t="str">
        <f t="shared" si="54"/>
        <v>Budget Estimates      2015-2016</v>
      </c>
      <c r="I323" s="120" t="str">
        <f t="shared" si="54"/>
        <v>Forward Estimates     2016-2017</v>
      </c>
      <c r="J323" s="120" t="str">
        <f t="shared" si="54"/>
        <v>Forward Estimates     2017-2018</v>
      </c>
    </row>
    <row r="324" spans="1:10" x14ac:dyDescent="0.2">
      <c r="A324" s="213">
        <v>130</v>
      </c>
      <c r="B324" s="483" t="s">
        <v>1095</v>
      </c>
      <c r="C324" s="483" t="s">
        <v>1095</v>
      </c>
      <c r="D324" s="483" t="s">
        <v>1095</v>
      </c>
      <c r="E324" s="157">
        <v>22125</v>
      </c>
      <c r="F324" s="155">
        <v>17700</v>
      </c>
      <c r="G324" s="157">
        <v>14400</v>
      </c>
      <c r="H324" s="156">
        <v>18000</v>
      </c>
      <c r="I324" s="157">
        <v>18000</v>
      </c>
      <c r="J324" s="157">
        <v>18000</v>
      </c>
    </row>
    <row r="325" spans="1:10" x14ac:dyDescent="0.2">
      <c r="A325" s="213">
        <v>130</v>
      </c>
      <c r="B325" s="483" t="s">
        <v>1096</v>
      </c>
      <c r="C325" s="483" t="s">
        <v>1096</v>
      </c>
      <c r="D325" s="483" t="s">
        <v>1096</v>
      </c>
      <c r="E325" s="157">
        <v>18711.18</v>
      </c>
      <c r="F325" s="155">
        <v>16500</v>
      </c>
      <c r="G325" s="157">
        <v>23000</v>
      </c>
      <c r="H325" s="156">
        <v>20000</v>
      </c>
      <c r="I325" s="157">
        <v>20000</v>
      </c>
      <c r="J325" s="157">
        <v>20000</v>
      </c>
    </row>
    <row r="326" spans="1:10" x14ac:dyDescent="0.2">
      <c r="A326" s="213">
        <v>130</v>
      </c>
      <c r="B326" s="483" t="s">
        <v>1097</v>
      </c>
      <c r="C326" s="483" t="s">
        <v>1097</v>
      </c>
      <c r="D326" s="483" t="s">
        <v>1097</v>
      </c>
      <c r="E326" s="157">
        <v>1485</v>
      </c>
      <c r="F326" s="155">
        <v>8000</v>
      </c>
      <c r="G326" s="157">
        <v>1200</v>
      </c>
      <c r="H326" s="156">
        <v>2000</v>
      </c>
      <c r="I326" s="157">
        <v>2000</v>
      </c>
      <c r="J326" s="157">
        <v>2000</v>
      </c>
    </row>
    <row r="327" spans="1:10" x14ac:dyDescent="0.2">
      <c r="A327" s="213">
        <v>130</v>
      </c>
      <c r="B327" s="483" t="s">
        <v>1098</v>
      </c>
      <c r="C327" s="483" t="s">
        <v>1098</v>
      </c>
      <c r="D327" s="483" t="s">
        <v>1098</v>
      </c>
      <c r="E327" s="157">
        <v>743</v>
      </c>
      <c r="F327" s="155">
        <v>22000</v>
      </c>
      <c r="G327" s="157">
        <v>400</v>
      </c>
      <c r="H327" s="156">
        <v>1000</v>
      </c>
      <c r="I327" s="157">
        <v>1000</v>
      </c>
      <c r="J327" s="157">
        <v>1000</v>
      </c>
    </row>
    <row r="328" spans="1:10" x14ac:dyDescent="0.2">
      <c r="A328" s="213">
        <v>130</v>
      </c>
      <c r="B328" s="483" t="s">
        <v>1099</v>
      </c>
      <c r="C328" s="483" t="s">
        <v>1099</v>
      </c>
      <c r="D328" s="483" t="s">
        <v>1099</v>
      </c>
      <c r="E328" s="157">
        <v>200</v>
      </c>
      <c r="F328" s="155">
        <v>2000</v>
      </c>
      <c r="G328" s="157">
        <v>2000</v>
      </c>
      <c r="H328" s="156">
        <v>2000</v>
      </c>
      <c r="I328" s="157">
        <v>2000</v>
      </c>
      <c r="J328" s="157">
        <v>2000</v>
      </c>
    </row>
    <row r="329" spans="1:10" x14ac:dyDescent="0.2">
      <c r="A329" s="487" t="s">
        <v>1012</v>
      </c>
      <c r="B329" s="487"/>
      <c r="C329" s="487"/>
      <c r="D329" s="487"/>
      <c r="E329" s="124">
        <f t="shared" ref="E329:J329" si="55">SUM(E324:E328)</f>
        <v>43264.18</v>
      </c>
      <c r="F329" s="124">
        <f t="shared" si="55"/>
        <v>66200</v>
      </c>
      <c r="G329" s="124">
        <f t="shared" si="55"/>
        <v>41000</v>
      </c>
      <c r="H329" s="124">
        <f t="shared" si="55"/>
        <v>43000</v>
      </c>
      <c r="I329" s="124">
        <f t="shared" si="55"/>
        <v>43000</v>
      </c>
      <c r="J329" s="124">
        <f t="shared" si="55"/>
        <v>43000</v>
      </c>
    </row>
    <row r="330" spans="1:10" x14ac:dyDescent="0.2">
      <c r="A330" s="483"/>
      <c r="B330" s="483"/>
      <c r="C330" s="483"/>
      <c r="D330" s="483"/>
      <c r="E330" s="483"/>
      <c r="F330" s="483"/>
      <c r="G330" s="483"/>
      <c r="H330" s="483"/>
      <c r="I330" s="483"/>
      <c r="J330" s="483"/>
    </row>
    <row r="331" spans="1:10" x14ac:dyDescent="0.2">
      <c r="A331" s="482" t="s">
        <v>262</v>
      </c>
      <c r="B331" s="482"/>
      <c r="C331" s="482"/>
      <c r="D331" s="482"/>
      <c r="E331" s="482"/>
      <c r="F331" s="482"/>
      <c r="G331" s="482"/>
      <c r="H331" s="482"/>
      <c r="I331" s="482"/>
      <c r="J331" s="482"/>
    </row>
    <row r="332" spans="1:10" ht="33.75" x14ac:dyDescent="0.2">
      <c r="A332" s="131" t="s">
        <v>225</v>
      </c>
      <c r="B332" s="493" t="s">
        <v>224</v>
      </c>
      <c r="C332" s="493"/>
      <c r="D332" s="493"/>
      <c r="E332" s="120" t="str">
        <f t="shared" ref="E332:J332" si="56">E28</f>
        <v>Actuals           2013-2014</v>
      </c>
      <c r="F332" s="120" t="str">
        <f t="shared" si="56"/>
        <v>Approved Estimates          2014-2015</v>
      </c>
      <c r="G332" s="120" t="str">
        <f t="shared" si="56"/>
        <v>Revised Estimates                 2014-2015</v>
      </c>
      <c r="H332" s="120" t="str">
        <f t="shared" si="56"/>
        <v>Budget Estimates      2015-2016</v>
      </c>
      <c r="I332" s="120" t="str">
        <f t="shared" si="56"/>
        <v>Forward Estimates     2016-2017</v>
      </c>
      <c r="J332" s="120" t="str">
        <f t="shared" si="56"/>
        <v>Forward Estimates     2017-2018</v>
      </c>
    </row>
    <row r="333" spans="1:10" x14ac:dyDescent="0.2">
      <c r="A333" s="493" t="s">
        <v>6</v>
      </c>
      <c r="B333" s="493"/>
      <c r="C333" s="493"/>
      <c r="D333" s="493"/>
      <c r="E333" s="493"/>
      <c r="F333" s="493"/>
      <c r="G333" s="493"/>
      <c r="H333" s="493"/>
      <c r="I333" s="493"/>
      <c r="J333" s="137"/>
    </row>
    <row r="334" spans="1:10" x14ac:dyDescent="0.2">
      <c r="A334" s="213">
        <v>210</v>
      </c>
      <c r="B334" s="483" t="s">
        <v>6</v>
      </c>
      <c r="C334" s="483"/>
      <c r="D334" s="483"/>
      <c r="E334" s="157">
        <v>415924.65</v>
      </c>
      <c r="F334" s="155">
        <v>540700</v>
      </c>
      <c r="G334" s="157">
        <v>540700</v>
      </c>
      <c r="H334" s="156">
        <v>506800</v>
      </c>
      <c r="I334" s="157">
        <v>550700</v>
      </c>
      <c r="J334" s="157">
        <v>555300</v>
      </c>
    </row>
    <row r="335" spans="1:10" x14ac:dyDescent="0.2">
      <c r="A335" s="213">
        <v>212</v>
      </c>
      <c r="B335" s="483" t="s">
        <v>8</v>
      </c>
      <c r="C335" s="483"/>
      <c r="D335" s="483"/>
      <c r="E335" s="157">
        <v>26196</v>
      </c>
      <c r="F335" s="155">
        <v>0</v>
      </c>
      <c r="G335" s="157">
        <v>0</v>
      </c>
      <c r="H335" s="156">
        <v>0</v>
      </c>
      <c r="I335" s="157">
        <v>0</v>
      </c>
      <c r="J335" s="157">
        <v>0</v>
      </c>
    </row>
    <row r="336" spans="1:10" x14ac:dyDescent="0.2">
      <c r="A336" s="213">
        <v>216</v>
      </c>
      <c r="B336" s="483" t="s">
        <v>9</v>
      </c>
      <c r="C336" s="483"/>
      <c r="D336" s="483"/>
      <c r="E336" s="157">
        <v>62184.33</v>
      </c>
      <c r="F336" s="155">
        <v>70800</v>
      </c>
      <c r="G336" s="157">
        <v>70800</v>
      </c>
      <c r="H336" s="156">
        <v>64200</v>
      </c>
      <c r="I336" s="157">
        <v>70800</v>
      </c>
      <c r="J336" s="157">
        <v>70800</v>
      </c>
    </row>
    <row r="337" spans="1:10" x14ac:dyDescent="0.2">
      <c r="A337" s="213">
        <v>218</v>
      </c>
      <c r="B337" s="483" t="s">
        <v>272</v>
      </c>
      <c r="C337" s="483"/>
      <c r="D337" s="483"/>
      <c r="E337" s="157">
        <v>0</v>
      </c>
      <c r="F337" s="155">
        <v>0</v>
      </c>
      <c r="G337" s="157">
        <v>0</v>
      </c>
      <c r="H337" s="156">
        <v>0</v>
      </c>
      <c r="I337" s="157">
        <v>0</v>
      </c>
      <c r="J337" s="157"/>
    </row>
    <row r="338" spans="1:10" x14ac:dyDescent="0.2">
      <c r="A338" s="497" t="s">
        <v>273</v>
      </c>
      <c r="B338" s="497"/>
      <c r="C338" s="497"/>
      <c r="D338" s="497"/>
      <c r="E338" s="132">
        <f>SUM(E334:E337)</f>
        <v>504304.98000000004</v>
      </c>
      <c r="F338" s="132">
        <f t="shared" ref="F338:J338" si="57">SUM(F334:F337)</f>
        <v>611500</v>
      </c>
      <c r="G338" s="132">
        <f t="shared" si="57"/>
        <v>611500</v>
      </c>
      <c r="H338" s="132">
        <f t="shared" si="57"/>
        <v>571000</v>
      </c>
      <c r="I338" s="132">
        <f t="shared" si="57"/>
        <v>621500</v>
      </c>
      <c r="J338" s="132">
        <f t="shared" si="57"/>
        <v>626100</v>
      </c>
    </row>
    <row r="339" spans="1:10" ht="15" customHeight="1" x14ac:dyDescent="0.2">
      <c r="A339" s="497" t="s">
        <v>274</v>
      </c>
      <c r="B339" s="497"/>
      <c r="C339" s="497"/>
      <c r="D339" s="497"/>
      <c r="E339" s="497"/>
      <c r="F339" s="497"/>
      <c r="G339" s="497"/>
      <c r="H339" s="497"/>
      <c r="I339" s="497"/>
      <c r="J339" s="137"/>
    </row>
    <row r="340" spans="1:10" ht="13.9" customHeight="1" x14ac:dyDescent="0.2">
      <c r="A340" s="213">
        <v>228</v>
      </c>
      <c r="B340" s="483" t="s">
        <v>189</v>
      </c>
      <c r="C340" s="483"/>
      <c r="D340" s="483"/>
      <c r="E340" s="157">
        <v>2920.82</v>
      </c>
      <c r="F340" s="155">
        <v>5000</v>
      </c>
      <c r="G340" s="157">
        <v>5000</v>
      </c>
      <c r="H340" s="156">
        <v>5000</v>
      </c>
      <c r="I340" s="157">
        <v>5000</v>
      </c>
      <c r="J340" s="157">
        <v>5000</v>
      </c>
    </row>
    <row r="341" spans="1:10" ht="13.9" customHeight="1" x14ac:dyDescent="0.2">
      <c r="A341" s="213">
        <v>232</v>
      </c>
      <c r="B341" s="483" t="s">
        <v>192</v>
      </c>
      <c r="C341" s="483"/>
      <c r="D341" s="483"/>
      <c r="E341" s="157">
        <v>6007.93</v>
      </c>
      <c r="F341" s="155">
        <v>6100</v>
      </c>
      <c r="G341" s="157">
        <v>6100</v>
      </c>
      <c r="H341" s="224">
        <f>6100+1400</f>
        <v>7500</v>
      </c>
      <c r="I341" s="224">
        <f t="shared" ref="I341:J341" si="58">6100+1400</f>
        <v>7500</v>
      </c>
      <c r="J341" s="224">
        <f t="shared" si="58"/>
        <v>7500</v>
      </c>
    </row>
    <row r="342" spans="1:10" ht="13.9" customHeight="1" x14ac:dyDescent="0.2">
      <c r="A342" s="213">
        <v>244</v>
      </c>
      <c r="B342" s="483" t="s">
        <v>198</v>
      </c>
      <c r="C342" s="483"/>
      <c r="D342" s="483"/>
      <c r="E342" s="157">
        <v>0</v>
      </c>
      <c r="F342" s="155">
        <v>500</v>
      </c>
      <c r="G342" s="157">
        <v>500</v>
      </c>
      <c r="H342" s="156">
        <v>500</v>
      </c>
      <c r="I342" s="157">
        <v>500</v>
      </c>
      <c r="J342" s="157">
        <v>500</v>
      </c>
    </row>
    <row r="343" spans="1:10" ht="13.9" customHeight="1" x14ac:dyDescent="0.2">
      <c r="A343" s="213">
        <v>246</v>
      </c>
      <c r="B343" s="483" t="s">
        <v>199</v>
      </c>
      <c r="C343" s="483"/>
      <c r="D343" s="483"/>
      <c r="E343" s="157">
        <v>0</v>
      </c>
      <c r="F343" s="155">
        <v>2000</v>
      </c>
      <c r="G343" s="157">
        <v>2000</v>
      </c>
      <c r="H343" s="156">
        <v>0</v>
      </c>
      <c r="I343" s="157">
        <v>0</v>
      </c>
      <c r="J343" s="157">
        <v>0</v>
      </c>
    </row>
    <row r="344" spans="1:10" x14ac:dyDescent="0.2">
      <c r="A344" s="258">
        <v>273</v>
      </c>
      <c r="B344" s="593" t="s">
        <v>1100</v>
      </c>
      <c r="C344" s="594"/>
      <c r="D344" s="595"/>
      <c r="E344" s="224">
        <v>0</v>
      </c>
      <c r="F344" s="224">
        <v>0</v>
      </c>
      <c r="G344" s="224">
        <v>0</v>
      </c>
      <c r="H344" s="224">
        <v>6000</v>
      </c>
      <c r="I344" s="224">
        <v>6000</v>
      </c>
      <c r="J344" s="224">
        <v>6000</v>
      </c>
    </row>
    <row r="345" spans="1:10" x14ac:dyDescent="0.2">
      <c r="A345" s="213">
        <v>275</v>
      </c>
      <c r="B345" s="483" t="s">
        <v>210</v>
      </c>
      <c r="C345" s="483"/>
      <c r="D345" s="483"/>
      <c r="E345" s="157">
        <v>1976</v>
      </c>
      <c r="F345" s="155">
        <v>4000</v>
      </c>
      <c r="G345" s="157">
        <v>4000</v>
      </c>
      <c r="H345" s="156">
        <v>4000</v>
      </c>
      <c r="I345" s="157">
        <v>4000</v>
      </c>
      <c r="J345" s="157">
        <v>4000</v>
      </c>
    </row>
    <row r="346" spans="1:10" x14ac:dyDescent="0.2">
      <c r="A346" s="497" t="s">
        <v>276</v>
      </c>
      <c r="B346" s="497"/>
      <c r="C346" s="497"/>
      <c r="D346" s="497"/>
      <c r="E346" s="132">
        <f t="shared" ref="E346:J346" si="59">SUM(E340:E345)</f>
        <v>10904.75</v>
      </c>
      <c r="F346" s="193">
        <f t="shared" si="59"/>
        <v>17600</v>
      </c>
      <c r="G346" s="132">
        <f t="shared" si="59"/>
        <v>17600</v>
      </c>
      <c r="H346" s="132">
        <f>SUM(H340:H345)</f>
        <v>23000</v>
      </c>
      <c r="I346" s="132">
        <f t="shared" si="59"/>
        <v>23000</v>
      </c>
      <c r="J346" s="132">
        <f t="shared" si="59"/>
        <v>23000</v>
      </c>
    </row>
    <row r="347" spans="1:10" x14ac:dyDescent="0.2">
      <c r="A347" s="498" t="s">
        <v>277</v>
      </c>
      <c r="B347" s="498"/>
      <c r="C347" s="498"/>
      <c r="D347" s="498"/>
      <c r="E347" s="134">
        <f t="shared" ref="E347:J347" si="60">SUM(E338,E346)</f>
        <v>515209.73000000004</v>
      </c>
      <c r="F347" s="134">
        <f t="shared" si="60"/>
        <v>629100</v>
      </c>
      <c r="G347" s="134">
        <f t="shared" si="60"/>
        <v>629100</v>
      </c>
      <c r="H347" s="134">
        <f t="shared" si="60"/>
        <v>594000</v>
      </c>
      <c r="I347" s="134">
        <f t="shared" si="60"/>
        <v>644500</v>
      </c>
      <c r="J347" s="134">
        <f t="shared" si="60"/>
        <v>649100</v>
      </c>
    </row>
    <row r="348" spans="1:10" x14ac:dyDescent="0.2">
      <c r="A348" s="500" t="s">
        <v>14</v>
      </c>
      <c r="B348" s="500"/>
      <c r="C348" s="500"/>
      <c r="D348" s="500"/>
      <c r="E348" s="500"/>
      <c r="F348" s="500"/>
      <c r="G348" s="500"/>
      <c r="H348" s="500"/>
      <c r="I348" s="500"/>
      <c r="J348" s="500"/>
    </row>
    <row r="349" spans="1:10" ht="18.600000000000001" customHeight="1" x14ac:dyDescent="0.2">
      <c r="A349" s="484" t="s">
        <v>224</v>
      </c>
      <c r="B349" s="484"/>
      <c r="C349" s="484"/>
      <c r="D349" s="484"/>
      <c r="E349" s="482" t="str">
        <f t="shared" ref="E349:J349" si="61">E28</f>
        <v>Actuals           2013-2014</v>
      </c>
      <c r="F349" s="482" t="str">
        <f t="shared" si="61"/>
        <v>Approved Estimates          2014-2015</v>
      </c>
      <c r="G349" s="482" t="str">
        <f t="shared" si="61"/>
        <v>Revised Estimates                 2014-2015</v>
      </c>
      <c r="H349" s="482" t="str">
        <f t="shared" si="61"/>
        <v>Budget Estimates      2015-2016</v>
      </c>
      <c r="I349" s="482" t="str">
        <f t="shared" si="61"/>
        <v>Forward Estimates     2016-2017</v>
      </c>
      <c r="J349" s="482" t="str">
        <f t="shared" si="61"/>
        <v>Forward Estimates     2017-2018</v>
      </c>
    </row>
    <row r="350" spans="1:10" x14ac:dyDescent="0.2">
      <c r="A350" s="119" t="s">
        <v>225</v>
      </c>
      <c r="B350" s="119" t="s">
        <v>226</v>
      </c>
      <c r="C350" s="484" t="s">
        <v>227</v>
      </c>
      <c r="D350" s="484"/>
      <c r="E350" s="475"/>
      <c r="F350" s="475"/>
      <c r="G350" s="475"/>
      <c r="H350" s="475"/>
      <c r="I350" s="475"/>
      <c r="J350" s="475"/>
    </row>
    <row r="351" spans="1:10" x14ac:dyDescent="0.2">
      <c r="A351" s="135"/>
      <c r="B351" s="135"/>
      <c r="C351" s="497"/>
      <c r="D351" s="497"/>
      <c r="E351" s="133"/>
      <c r="F351" s="155"/>
      <c r="G351" s="133"/>
      <c r="H351" s="123"/>
      <c r="I351" s="133"/>
      <c r="J351" s="122"/>
    </row>
    <row r="352" spans="1:10" x14ac:dyDescent="0.2">
      <c r="A352" s="135"/>
      <c r="B352" s="135"/>
      <c r="C352" s="497"/>
      <c r="D352" s="497"/>
      <c r="E352" s="133"/>
      <c r="F352" s="155"/>
      <c r="G352" s="133"/>
      <c r="H352" s="123"/>
      <c r="I352" s="133"/>
      <c r="J352" s="122"/>
    </row>
    <row r="353" spans="1:10" x14ac:dyDescent="0.2">
      <c r="A353" s="487" t="s">
        <v>262</v>
      </c>
      <c r="B353" s="487"/>
      <c r="C353" s="487"/>
      <c r="D353" s="487"/>
      <c r="E353" s="124">
        <f>SUM(E351:E352)</f>
        <v>0</v>
      </c>
      <c r="F353" s="124">
        <f t="shared" ref="F353:J353" si="62">SUM(F351:F352)</f>
        <v>0</v>
      </c>
      <c r="G353" s="124">
        <f t="shared" si="62"/>
        <v>0</v>
      </c>
      <c r="H353" s="124">
        <f t="shared" si="62"/>
        <v>0</v>
      </c>
      <c r="I353" s="124">
        <f t="shared" si="62"/>
        <v>0</v>
      </c>
      <c r="J353" s="124">
        <f t="shared" si="62"/>
        <v>0</v>
      </c>
    </row>
    <row r="354" spans="1:10" ht="15" customHeight="1" x14ac:dyDescent="0.2">
      <c r="A354" s="537"/>
      <c r="B354" s="537"/>
      <c r="C354" s="537"/>
      <c r="D354" s="537"/>
      <c r="E354" s="537"/>
      <c r="F354" s="537"/>
      <c r="G354" s="537"/>
      <c r="H354" s="537"/>
      <c r="I354" s="537"/>
      <c r="J354" s="537"/>
    </row>
    <row r="355" spans="1:10" x14ac:dyDescent="0.2">
      <c r="A355" s="499" t="s">
        <v>266</v>
      </c>
      <c r="B355" s="499"/>
      <c r="C355" s="499"/>
      <c r="D355" s="499"/>
      <c r="E355" s="499"/>
      <c r="F355" s="508"/>
      <c r="G355" s="508"/>
      <c r="H355" s="508"/>
      <c r="I355" s="508"/>
      <c r="J355" s="508"/>
    </row>
    <row r="356" spans="1:10" x14ac:dyDescent="0.2">
      <c r="A356" s="484" t="s">
        <v>278</v>
      </c>
      <c r="B356" s="484"/>
      <c r="C356" s="484"/>
      <c r="D356" s="120" t="s">
        <v>279</v>
      </c>
      <c r="E356" s="194" t="s">
        <v>280</v>
      </c>
      <c r="F356" s="484"/>
      <c r="G356" s="484"/>
      <c r="H356" s="484"/>
      <c r="I356" s="120"/>
      <c r="J356" s="120"/>
    </row>
    <row r="357" spans="1:10" x14ac:dyDescent="0.2">
      <c r="A357" s="485" t="s">
        <v>2480</v>
      </c>
      <c r="B357" s="485"/>
      <c r="C357" s="485"/>
      <c r="D357" s="121" t="s">
        <v>2331</v>
      </c>
      <c r="E357" s="196">
        <v>1</v>
      </c>
      <c r="F357" s="485" t="s">
        <v>2481</v>
      </c>
      <c r="G357" s="485"/>
      <c r="H357" s="485"/>
      <c r="I357" s="121" t="s">
        <v>2317</v>
      </c>
      <c r="J357" s="196">
        <v>1</v>
      </c>
    </row>
    <row r="358" spans="1:10" ht="13.9" customHeight="1" x14ac:dyDescent="0.2">
      <c r="A358" s="485" t="s">
        <v>2482</v>
      </c>
      <c r="B358" s="485"/>
      <c r="C358" s="485"/>
      <c r="D358" s="121" t="s">
        <v>2302</v>
      </c>
      <c r="E358" s="196">
        <v>1</v>
      </c>
      <c r="F358" s="485" t="s">
        <v>2483</v>
      </c>
      <c r="G358" s="485"/>
      <c r="H358" s="485"/>
      <c r="I358" s="121" t="s">
        <v>2317</v>
      </c>
      <c r="J358" s="196">
        <v>1</v>
      </c>
    </row>
    <row r="359" spans="1:10" ht="13.9" customHeight="1" x14ac:dyDescent="0.2">
      <c r="A359" s="485" t="s">
        <v>2484</v>
      </c>
      <c r="B359" s="485"/>
      <c r="C359" s="485"/>
      <c r="D359" s="121" t="s">
        <v>1155</v>
      </c>
      <c r="E359" s="196">
        <v>1</v>
      </c>
      <c r="F359" s="485" t="s">
        <v>2485</v>
      </c>
      <c r="G359" s="485"/>
      <c r="H359" s="485"/>
      <c r="I359" s="121" t="s">
        <v>2317</v>
      </c>
      <c r="J359" s="196">
        <v>1</v>
      </c>
    </row>
    <row r="360" spans="1:10" ht="13.9" customHeight="1" x14ac:dyDescent="0.2">
      <c r="A360" s="485" t="s">
        <v>2486</v>
      </c>
      <c r="B360" s="485"/>
      <c r="C360" s="485"/>
      <c r="D360" s="121" t="s">
        <v>2487</v>
      </c>
      <c r="E360" s="196">
        <v>1</v>
      </c>
      <c r="F360" s="485" t="s">
        <v>2488</v>
      </c>
      <c r="G360" s="485"/>
      <c r="H360" s="485"/>
      <c r="I360" s="121" t="s">
        <v>2362</v>
      </c>
      <c r="J360" s="196">
        <v>1</v>
      </c>
    </row>
    <row r="361" spans="1:10" x14ac:dyDescent="0.2">
      <c r="A361" s="485" t="s">
        <v>2489</v>
      </c>
      <c r="B361" s="485"/>
      <c r="C361" s="485"/>
      <c r="D361" s="121" t="s">
        <v>2487</v>
      </c>
      <c r="E361" s="196">
        <v>1</v>
      </c>
      <c r="F361" s="485" t="s">
        <v>2318</v>
      </c>
      <c r="G361" s="485"/>
      <c r="H361" s="485"/>
      <c r="I361" s="121" t="s">
        <v>2319</v>
      </c>
      <c r="J361" s="196">
        <v>2</v>
      </c>
    </row>
    <row r="362" spans="1:10" x14ac:dyDescent="0.2">
      <c r="A362" s="585" t="s">
        <v>281</v>
      </c>
      <c r="B362" s="585"/>
      <c r="C362" s="585"/>
      <c r="D362" s="585"/>
      <c r="E362" s="585">
        <f>SUM(E357:E361)</f>
        <v>5</v>
      </c>
      <c r="F362" s="585"/>
      <c r="G362" s="585"/>
      <c r="H362" s="585"/>
      <c r="I362" s="585"/>
      <c r="J362" s="252">
        <f>SUM(E357:E361,J357:J361)</f>
        <v>11</v>
      </c>
    </row>
    <row r="363" spans="1:10" x14ac:dyDescent="0.2">
      <c r="A363" s="483"/>
      <c r="B363" s="483"/>
      <c r="C363" s="483"/>
      <c r="D363" s="483"/>
      <c r="E363" s="483"/>
      <c r="F363" s="501"/>
      <c r="G363" s="501"/>
      <c r="H363" s="501"/>
      <c r="I363" s="501"/>
      <c r="J363" s="501"/>
    </row>
    <row r="364" spans="1:10" x14ac:dyDescent="0.2">
      <c r="A364" s="502" t="s">
        <v>282</v>
      </c>
      <c r="B364" s="502"/>
      <c r="C364" s="502"/>
      <c r="D364" s="502"/>
      <c r="E364" s="502"/>
      <c r="F364" s="502"/>
      <c r="G364" s="502"/>
      <c r="H364" s="502"/>
      <c r="I364" s="502"/>
      <c r="J364" s="502"/>
    </row>
    <row r="365" spans="1:10" s="236" customFormat="1" x14ac:dyDescent="0.2">
      <c r="A365" s="503" t="s">
        <v>283</v>
      </c>
      <c r="B365" s="503"/>
      <c r="C365" s="503"/>
      <c r="D365" s="503"/>
      <c r="E365" s="503"/>
      <c r="F365" s="503"/>
      <c r="G365" s="503"/>
      <c r="H365" s="503"/>
      <c r="I365" s="503"/>
      <c r="J365" s="503"/>
    </row>
    <row r="366" spans="1:10" s="236" customFormat="1" x14ac:dyDescent="0.2">
      <c r="A366" s="538" t="s">
        <v>1101</v>
      </c>
      <c r="B366" s="538"/>
      <c r="C366" s="538"/>
      <c r="D366" s="538"/>
      <c r="E366" s="538"/>
      <c r="F366" s="538"/>
      <c r="G366" s="538"/>
      <c r="H366" s="538"/>
      <c r="I366" s="538"/>
      <c r="J366" s="538"/>
    </row>
    <row r="367" spans="1:10" s="236" customFormat="1" x14ac:dyDescent="0.2">
      <c r="A367" s="538" t="s">
        <v>1102</v>
      </c>
      <c r="B367" s="538"/>
      <c r="C367" s="538"/>
      <c r="D367" s="538"/>
      <c r="E367" s="538"/>
      <c r="F367" s="538"/>
      <c r="G367" s="538"/>
      <c r="H367" s="538"/>
      <c r="I367" s="538"/>
      <c r="J367" s="538"/>
    </row>
    <row r="368" spans="1:10" s="236" customFormat="1" x14ac:dyDescent="0.2">
      <c r="A368" s="538" t="s">
        <v>1103</v>
      </c>
      <c r="B368" s="538"/>
      <c r="C368" s="538"/>
      <c r="D368" s="538"/>
      <c r="E368" s="538"/>
      <c r="F368" s="538"/>
      <c r="G368" s="538"/>
      <c r="H368" s="538"/>
      <c r="I368" s="538"/>
      <c r="J368" s="538"/>
    </row>
    <row r="369" spans="1:10" x14ac:dyDescent="0.2">
      <c r="A369" s="483"/>
      <c r="B369" s="483"/>
      <c r="C369" s="483"/>
      <c r="D369" s="483"/>
      <c r="E369" s="483"/>
      <c r="F369" s="483"/>
      <c r="G369" s="483"/>
      <c r="H369" s="483"/>
      <c r="I369" s="483"/>
      <c r="J369" s="483"/>
    </row>
    <row r="370" spans="1:10" x14ac:dyDescent="0.2">
      <c r="A370" s="483"/>
      <c r="B370" s="483"/>
      <c r="C370" s="483"/>
      <c r="D370" s="483"/>
      <c r="E370" s="483"/>
      <c r="F370" s="483"/>
      <c r="G370" s="483"/>
      <c r="H370" s="483"/>
      <c r="I370" s="483"/>
      <c r="J370" s="483"/>
    </row>
    <row r="371" spans="1:10" x14ac:dyDescent="0.2">
      <c r="A371" s="483"/>
      <c r="B371" s="483"/>
      <c r="C371" s="483"/>
      <c r="D371" s="483"/>
      <c r="E371" s="483"/>
      <c r="F371" s="483"/>
      <c r="G371" s="483"/>
      <c r="H371" s="483"/>
      <c r="I371" s="483"/>
      <c r="J371" s="483"/>
    </row>
    <row r="372" spans="1:10" x14ac:dyDescent="0.2">
      <c r="A372" s="506" t="s">
        <v>359</v>
      </c>
      <c r="B372" s="506"/>
      <c r="C372" s="506"/>
      <c r="D372" s="506"/>
      <c r="E372" s="506"/>
      <c r="F372" s="506"/>
      <c r="G372" s="506"/>
      <c r="H372" s="506"/>
      <c r="I372" s="506"/>
      <c r="J372" s="506"/>
    </row>
    <row r="373" spans="1:10" x14ac:dyDescent="0.2">
      <c r="A373" s="483"/>
      <c r="B373" s="483"/>
      <c r="C373" s="483"/>
      <c r="D373" s="483"/>
      <c r="E373" s="483"/>
      <c r="F373" s="483"/>
      <c r="G373" s="483"/>
      <c r="H373" s="483"/>
      <c r="I373" s="483"/>
      <c r="J373" s="483"/>
    </row>
    <row r="374" spans="1:10" x14ac:dyDescent="0.2">
      <c r="A374" s="483"/>
      <c r="B374" s="483"/>
      <c r="C374" s="483"/>
      <c r="D374" s="483"/>
      <c r="E374" s="483"/>
      <c r="F374" s="483"/>
      <c r="G374" s="483"/>
      <c r="H374" s="483"/>
      <c r="I374" s="483"/>
      <c r="J374" s="483"/>
    </row>
    <row r="375" spans="1:10" x14ac:dyDescent="0.2">
      <c r="A375" s="483"/>
      <c r="B375" s="483"/>
      <c r="C375" s="483"/>
      <c r="D375" s="483"/>
      <c r="E375" s="483"/>
      <c r="F375" s="483"/>
      <c r="G375" s="483"/>
      <c r="H375" s="483"/>
      <c r="I375" s="483"/>
      <c r="J375" s="483"/>
    </row>
    <row r="376" spans="1:10" x14ac:dyDescent="0.2">
      <c r="A376" s="483"/>
      <c r="B376" s="483"/>
      <c r="C376" s="483"/>
      <c r="D376" s="483"/>
      <c r="E376" s="483"/>
      <c r="F376" s="483"/>
      <c r="G376" s="483"/>
      <c r="H376" s="483"/>
      <c r="I376" s="483"/>
      <c r="J376" s="483"/>
    </row>
    <row r="377" spans="1:10" ht="22.5" x14ac:dyDescent="0.2">
      <c r="A377" s="502" t="s">
        <v>289</v>
      </c>
      <c r="B377" s="502"/>
      <c r="C377" s="502"/>
      <c r="D377" s="502"/>
      <c r="E377" s="502"/>
      <c r="F377" s="148" t="str">
        <f>F149</f>
        <v xml:space="preserve"> Actual 2013/14</v>
      </c>
      <c r="G377" s="148" t="str">
        <f>G149</f>
        <v xml:space="preserve"> Estimate 2014/15</v>
      </c>
      <c r="H377" s="148" t="str">
        <f>H149</f>
        <v xml:space="preserve"> Target 2015/16</v>
      </c>
      <c r="I377" s="148" t="str">
        <f>I149</f>
        <v xml:space="preserve"> Target 2016/17</v>
      </c>
      <c r="J377" s="148" t="str">
        <f>J149</f>
        <v xml:space="preserve"> Target 2017/18</v>
      </c>
    </row>
    <row r="378" spans="1:10" x14ac:dyDescent="0.2">
      <c r="A378" s="502" t="s">
        <v>295</v>
      </c>
      <c r="B378" s="502"/>
      <c r="C378" s="502"/>
      <c r="D378" s="502"/>
      <c r="E378" s="502"/>
      <c r="F378" s="502"/>
      <c r="G378" s="502"/>
      <c r="H378" s="502"/>
      <c r="I378" s="502"/>
      <c r="J378" s="502"/>
    </row>
    <row r="379" spans="1:10" x14ac:dyDescent="0.2">
      <c r="A379" s="538" t="s">
        <v>1104</v>
      </c>
      <c r="B379" s="538"/>
      <c r="C379" s="538"/>
      <c r="D379" s="538"/>
      <c r="E379" s="538"/>
      <c r="F379" s="200"/>
      <c r="G379" s="137"/>
      <c r="H379" s="137"/>
      <c r="I379" s="137"/>
      <c r="J379" s="137"/>
    </row>
    <row r="380" spans="1:10" x14ac:dyDescent="0.2">
      <c r="A380" s="538" t="s">
        <v>1105</v>
      </c>
      <c r="B380" s="538"/>
      <c r="C380" s="538"/>
      <c r="D380" s="538"/>
      <c r="E380" s="538"/>
      <c r="F380" s="200"/>
      <c r="G380" s="137"/>
      <c r="H380" s="137"/>
      <c r="I380" s="137"/>
      <c r="J380" s="137"/>
    </row>
    <row r="381" spans="1:10" x14ac:dyDescent="0.2">
      <c r="A381" s="538" t="s">
        <v>1106</v>
      </c>
      <c r="B381" s="538"/>
      <c r="C381" s="538"/>
      <c r="D381" s="538"/>
      <c r="E381" s="538"/>
      <c r="F381" s="200"/>
      <c r="G381" s="137"/>
      <c r="H381" s="137"/>
      <c r="I381" s="137"/>
      <c r="J381" s="137"/>
    </row>
    <row r="382" spans="1:10" x14ac:dyDescent="0.2">
      <c r="A382" s="538" t="s">
        <v>1107</v>
      </c>
      <c r="B382" s="538"/>
      <c r="C382" s="538"/>
      <c r="D382" s="538"/>
      <c r="E382" s="538"/>
      <c r="F382" s="200"/>
      <c r="G382" s="137"/>
      <c r="H382" s="137"/>
      <c r="I382" s="137"/>
      <c r="J382" s="137"/>
    </row>
    <row r="383" spans="1:10" ht="21.75" customHeight="1" x14ac:dyDescent="0.2">
      <c r="A383" s="507"/>
      <c r="B383" s="507"/>
      <c r="C383" s="507"/>
      <c r="D383" s="507"/>
      <c r="E383" s="507"/>
      <c r="F383" s="200"/>
      <c r="G383" s="137"/>
      <c r="H383" s="137"/>
      <c r="I383" s="137"/>
      <c r="J383" s="137"/>
    </row>
    <row r="384" spans="1:10" x14ac:dyDescent="0.2">
      <c r="A384" s="502" t="s">
        <v>300</v>
      </c>
      <c r="B384" s="502"/>
      <c r="C384" s="502"/>
      <c r="D384" s="502"/>
      <c r="E384" s="502"/>
      <c r="F384" s="502"/>
      <c r="G384" s="502"/>
      <c r="H384" s="502"/>
      <c r="I384" s="502"/>
      <c r="J384" s="502"/>
    </row>
    <row r="385" spans="1:10" x14ac:dyDescent="0.2">
      <c r="A385" s="538" t="s">
        <v>1108</v>
      </c>
      <c r="B385" s="538"/>
      <c r="C385" s="538"/>
      <c r="D385" s="538"/>
      <c r="E385" s="538"/>
      <c r="F385" s="200"/>
      <c r="G385" s="137"/>
      <c r="H385" s="137"/>
      <c r="I385" s="137"/>
      <c r="J385" s="137"/>
    </row>
    <row r="386" spans="1:10" x14ac:dyDescent="0.2">
      <c r="A386" s="538" t="s">
        <v>1109</v>
      </c>
      <c r="B386" s="538"/>
      <c r="C386" s="538"/>
      <c r="D386" s="538"/>
      <c r="E386" s="538"/>
      <c r="F386" s="200"/>
      <c r="G386" s="137"/>
      <c r="H386" s="137"/>
      <c r="I386" s="137"/>
      <c r="J386" s="137"/>
    </row>
    <row r="387" spans="1:10" x14ac:dyDescent="0.2">
      <c r="A387" s="538" t="s">
        <v>1110</v>
      </c>
      <c r="B387" s="538"/>
      <c r="C387" s="538"/>
      <c r="D387" s="538"/>
      <c r="E387" s="538"/>
      <c r="F387" s="200"/>
      <c r="G387" s="137"/>
      <c r="H387" s="137"/>
      <c r="I387" s="137"/>
      <c r="J387" s="137"/>
    </row>
    <row r="388" spans="1:10" x14ac:dyDescent="0.2">
      <c r="A388" s="538" t="s">
        <v>1111</v>
      </c>
      <c r="B388" s="538"/>
      <c r="C388" s="538"/>
      <c r="D388" s="538"/>
      <c r="E388" s="538"/>
      <c r="F388" s="200"/>
      <c r="G388" s="137"/>
      <c r="H388" s="137"/>
      <c r="I388" s="137"/>
      <c r="J388" s="137"/>
    </row>
    <row r="389" spans="1:10" x14ac:dyDescent="0.2">
      <c r="A389" s="538" t="s">
        <v>1112</v>
      </c>
      <c r="B389" s="538"/>
      <c r="C389" s="538"/>
      <c r="D389" s="538"/>
      <c r="E389" s="538"/>
      <c r="F389" s="200"/>
      <c r="G389" s="137"/>
      <c r="H389" s="137"/>
      <c r="I389" s="137"/>
      <c r="J389" s="137"/>
    </row>
    <row r="390" spans="1:10" x14ac:dyDescent="0.2">
      <c r="A390" s="483"/>
      <c r="B390" s="483"/>
      <c r="C390" s="483"/>
      <c r="D390" s="483"/>
      <c r="E390" s="483"/>
      <c r="F390" s="483"/>
      <c r="G390" s="483"/>
      <c r="H390" s="483"/>
      <c r="I390" s="483"/>
      <c r="J390" s="483"/>
    </row>
    <row r="391" spans="1:10" ht="15" customHeight="1" x14ac:dyDescent="0.2">
      <c r="A391" s="492" t="s">
        <v>1113</v>
      </c>
      <c r="B391" s="492"/>
      <c r="C391" s="492"/>
      <c r="D391" s="492"/>
      <c r="E391" s="492"/>
      <c r="F391" s="492"/>
      <c r="G391" s="492"/>
      <c r="H391" s="492"/>
      <c r="I391" s="492"/>
      <c r="J391" s="492"/>
    </row>
    <row r="392" spans="1:10" x14ac:dyDescent="0.2">
      <c r="A392" s="578" t="s">
        <v>269</v>
      </c>
      <c r="B392" s="578"/>
      <c r="C392" s="578"/>
      <c r="D392" s="578"/>
      <c r="E392" s="578"/>
      <c r="F392" s="578"/>
      <c r="G392" s="578"/>
      <c r="H392" s="578"/>
      <c r="I392" s="578"/>
      <c r="J392" s="578"/>
    </row>
    <row r="393" spans="1:10" hidden="1" x14ac:dyDescent="0.2">
      <c r="A393" s="483" t="s">
        <v>1114</v>
      </c>
      <c r="B393" s="483"/>
      <c r="C393" s="483"/>
      <c r="D393" s="483"/>
      <c r="E393" s="483"/>
      <c r="F393" s="483"/>
      <c r="G393" s="483"/>
      <c r="H393" s="483"/>
      <c r="I393" s="483"/>
      <c r="J393" s="483"/>
    </row>
    <row r="394" spans="1:10" ht="33.75" hidden="1" customHeight="1" x14ac:dyDescent="0.2">
      <c r="A394" s="482" t="s">
        <v>271</v>
      </c>
      <c r="B394" s="482"/>
      <c r="C394" s="482"/>
      <c r="D394" s="482"/>
      <c r="E394" s="482"/>
      <c r="F394" s="482"/>
      <c r="G394" s="482"/>
      <c r="H394" s="482"/>
      <c r="I394" s="482"/>
      <c r="J394" s="482"/>
    </row>
    <row r="395" spans="1:10" ht="33.75" hidden="1" x14ac:dyDescent="0.2">
      <c r="A395" s="131" t="s">
        <v>225</v>
      </c>
      <c r="B395" s="493" t="s">
        <v>224</v>
      </c>
      <c r="C395" s="493"/>
      <c r="D395" s="493"/>
      <c r="E395" s="120" t="s">
        <v>656</v>
      </c>
      <c r="F395" s="120" t="s">
        <v>657</v>
      </c>
      <c r="G395" s="120" t="s">
        <v>658</v>
      </c>
      <c r="H395" s="120" t="s">
        <v>659</v>
      </c>
      <c r="I395" s="120" t="s">
        <v>660</v>
      </c>
      <c r="J395" s="120" t="s">
        <v>661</v>
      </c>
    </row>
    <row r="396" spans="1:10" hidden="1" x14ac:dyDescent="0.2">
      <c r="A396" s="121"/>
      <c r="B396" s="485"/>
      <c r="C396" s="485"/>
      <c r="D396" s="485"/>
      <c r="E396" s="122"/>
      <c r="F396" s="192"/>
      <c r="G396" s="122"/>
      <c r="H396" s="123"/>
      <c r="I396" s="133"/>
      <c r="J396" s="133"/>
    </row>
    <row r="397" spans="1:10" x14ac:dyDescent="0.2">
      <c r="A397" s="487" t="s">
        <v>1012</v>
      </c>
      <c r="B397" s="487"/>
      <c r="C397" s="487"/>
      <c r="D397" s="487"/>
      <c r="E397" s="124">
        <f t="shared" ref="E397:J397" si="63">SUM(E396:E396)</f>
        <v>0</v>
      </c>
      <c r="F397" s="124">
        <f t="shared" si="63"/>
        <v>0</v>
      </c>
      <c r="G397" s="124">
        <f t="shared" si="63"/>
        <v>0</v>
      </c>
      <c r="H397" s="124">
        <f t="shared" si="63"/>
        <v>0</v>
      </c>
      <c r="I397" s="124">
        <f t="shared" si="63"/>
        <v>0</v>
      </c>
      <c r="J397" s="124">
        <f t="shared" si="63"/>
        <v>0</v>
      </c>
    </row>
    <row r="398" spans="1:10" x14ac:dyDescent="0.2">
      <c r="A398" s="483"/>
      <c r="B398" s="483"/>
      <c r="C398" s="483"/>
      <c r="D398" s="483"/>
      <c r="E398" s="483"/>
      <c r="F398" s="483"/>
      <c r="G398" s="483"/>
      <c r="H398" s="483"/>
      <c r="I398" s="483"/>
      <c r="J398" s="483"/>
    </row>
    <row r="399" spans="1:10" x14ac:dyDescent="0.2">
      <c r="A399" s="482" t="s">
        <v>262</v>
      </c>
      <c r="B399" s="482"/>
      <c r="C399" s="482"/>
      <c r="D399" s="482"/>
      <c r="E399" s="482"/>
      <c r="F399" s="482"/>
      <c r="G399" s="482"/>
      <c r="H399" s="482"/>
      <c r="I399" s="482"/>
      <c r="J399" s="482"/>
    </row>
    <row r="400" spans="1:10" ht="33.75" x14ac:dyDescent="0.2">
      <c r="A400" s="131" t="s">
        <v>225</v>
      </c>
      <c r="B400" s="493" t="s">
        <v>224</v>
      </c>
      <c r="C400" s="493"/>
      <c r="D400" s="493"/>
      <c r="E400" s="120" t="str">
        <f t="shared" ref="E400:J400" si="64">E28</f>
        <v>Actuals           2013-2014</v>
      </c>
      <c r="F400" s="120" t="str">
        <f t="shared" si="64"/>
        <v>Approved Estimates          2014-2015</v>
      </c>
      <c r="G400" s="120" t="str">
        <f t="shared" si="64"/>
        <v>Revised Estimates                 2014-2015</v>
      </c>
      <c r="H400" s="120" t="str">
        <f t="shared" si="64"/>
        <v>Budget Estimates      2015-2016</v>
      </c>
      <c r="I400" s="120" t="str">
        <f t="shared" si="64"/>
        <v>Forward Estimates     2016-2017</v>
      </c>
      <c r="J400" s="120" t="str">
        <f t="shared" si="64"/>
        <v>Forward Estimates     2017-2018</v>
      </c>
    </row>
    <row r="401" spans="1:10" x14ac:dyDescent="0.2">
      <c r="A401" s="493" t="s">
        <v>6</v>
      </c>
      <c r="B401" s="493"/>
      <c r="C401" s="493"/>
      <c r="D401" s="493"/>
      <c r="E401" s="493"/>
      <c r="F401" s="493"/>
      <c r="G401" s="493"/>
      <c r="H401" s="493"/>
      <c r="I401" s="493"/>
      <c r="J401" s="137"/>
    </row>
    <row r="402" spans="1:10" x14ac:dyDescent="0.2">
      <c r="A402" s="213">
        <v>210</v>
      </c>
      <c r="B402" s="483" t="s">
        <v>6</v>
      </c>
      <c r="C402" s="483"/>
      <c r="D402" s="483"/>
      <c r="E402" s="157">
        <v>481812</v>
      </c>
      <c r="F402" s="155">
        <v>564000</v>
      </c>
      <c r="G402" s="157">
        <v>564000</v>
      </c>
      <c r="H402" s="156">
        <v>577400</v>
      </c>
      <c r="I402" s="157">
        <v>579000</v>
      </c>
      <c r="J402" s="157">
        <v>579000</v>
      </c>
    </row>
    <row r="403" spans="1:10" x14ac:dyDescent="0.2">
      <c r="A403" s="213">
        <v>212</v>
      </c>
      <c r="B403" s="483" t="s">
        <v>8</v>
      </c>
      <c r="C403" s="483"/>
      <c r="D403" s="483"/>
      <c r="E403" s="157">
        <v>75392</v>
      </c>
      <c r="F403" s="155">
        <v>0</v>
      </c>
      <c r="G403" s="157">
        <v>0</v>
      </c>
      <c r="H403" s="156">
        <v>0</v>
      </c>
      <c r="I403" s="157">
        <v>0</v>
      </c>
      <c r="J403" s="157">
        <v>0</v>
      </c>
    </row>
    <row r="404" spans="1:10" x14ac:dyDescent="0.2">
      <c r="A404" s="213">
        <v>216</v>
      </c>
      <c r="B404" s="483" t="s">
        <v>9</v>
      </c>
      <c r="C404" s="483"/>
      <c r="D404" s="483"/>
      <c r="E404" s="157">
        <v>47940</v>
      </c>
      <c r="F404" s="155">
        <v>55400</v>
      </c>
      <c r="G404" s="157">
        <v>55400</v>
      </c>
      <c r="H404" s="156">
        <v>55400</v>
      </c>
      <c r="I404" s="157">
        <v>55400</v>
      </c>
      <c r="J404" s="157">
        <v>55400</v>
      </c>
    </row>
    <row r="405" spans="1:10" x14ac:dyDescent="0.2">
      <c r="A405" s="213">
        <v>218</v>
      </c>
      <c r="B405" s="483" t="s">
        <v>272</v>
      </c>
      <c r="C405" s="483"/>
      <c r="D405" s="483"/>
      <c r="E405" s="157">
        <v>0</v>
      </c>
      <c r="F405" s="155">
        <v>18300</v>
      </c>
      <c r="G405" s="157">
        <v>18300</v>
      </c>
      <c r="H405" s="156">
        <v>0</v>
      </c>
      <c r="I405" s="157">
        <v>9200</v>
      </c>
      <c r="J405" s="157">
        <v>0</v>
      </c>
    </row>
    <row r="406" spans="1:10" x14ac:dyDescent="0.2">
      <c r="A406" s="497" t="s">
        <v>273</v>
      </c>
      <c r="B406" s="497"/>
      <c r="C406" s="497"/>
      <c r="D406" s="497"/>
      <c r="E406" s="132">
        <f>SUM(E402:E405)</f>
        <v>605144</v>
      </c>
      <c r="F406" s="132">
        <f t="shared" ref="F406:J406" si="65">SUM(F402:F405)</f>
        <v>637700</v>
      </c>
      <c r="G406" s="132">
        <f t="shared" si="65"/>
        <v>637700</v>
      </c>
      <c r="H406" s="132">
        <f t="shared" si="65"/>
        <v>632800</v>
      </c>
      <c r="I406" s="132">
        <f t="shared" si="65"/>
        <v>643600</v>
      </c>
      <c r="J406" s="132">
        <f t="shared" si="65"/>
        <v>634400</v>
      </c>
    </row>
    <row r="407" spans="1:10" ht="15" customHeight="1" x14ac:dyDescent="0.2">
      <c r="A407" s="497" t="s">
        <v>274</v>
      </c>
      <c r="B407" s="497"/>
      <c r="C407" s="497"/>
      <c r="D407" s="497"/>
      <c r="E407" s="497"/>
      <c r="F407" s="497"/>
      <c r="G407" s="497"/>
      <c r="H407" s="497"/>
      <c r="I407" s="497"/>
      <c r="J407" s="137"/>
    </row>
    <row r="408" spans="1:10" x14ac:dyDescent="0.2">
      <c r="A408" s="213">
        <v>228</v>
      </c>
      <c r="B408" s="483" t="s">
        <v>189</v>
      </c>
      <c r="C408" s="483"/>
      <c r="D408" s="483"/>
      <c r="E408" s="157">
        <v>2443.91</v>
      </c>
      <c r="F408" s="155">
        <v>5000</v>
      </c>
      <c r="G408" s="157">
        <v>5000</v>
      </c>
      <c r="H408" s="156">
        <v>5000</v>
      </c>
      <c r="I408" s="157">
        <v>5000</v>
      </c>
      <c r="J408" s="157">
        <v>5000</v>
      </c>
    </row>
    <row r="409" spans="1:10" x14ac:dyDescent="0.2">
      <c r="A409" s="213">
        <v>230</v>
      </c>
      <c r="B409" s="483" t="s">
        <v>191</v>
      </c>
      <c r="C409" s="483"/>
      <c r="D409" s="483"/>
      <c r="E409" s="157">
        <v>5282</v>
      </c>
      <c r="F409" s="155">
        <v>5500</v>
      </c>
      <c r="G409" s="157">
        <v>5500</v>
      </c>
      <c r="H409" s="156">
        <v>5500</v>
      </c>
      <c r="I409" s="157">
        <v>5500</v>
      </c>
      <c r="J409" s="157">
        <v>5500</v>
      </c>
    </row>
    <row r="410" spans="1:10" x14ac:dyDescent="0.2">
      <c r="A410" s="213">
        <v>232</v>
      </c>
      <c r="B410" s="483" t="s">
        <v>192</v>
      </c>
      <c r="C410" s="483"/>
      <c r="D410" s="483"/>
      <c r="E410" s="157">
        <v>141040.95999999999</v>
      </c>
      <c r="F410" s="155">
        <v>115600</v>
      </c>
      <c r="G410" s="157">
        <v>115600</v>
      </c>
      <c r="H410" s="224">
        <f>115600-50000</f>
        <v>65600</v>
      </c>
      <c r="I410" s="224">
        <f t="shared" ref="I410:J410" si="66">115600-50000</f>
        <v>65600</v>
      </c>
      <c r="J410" s="224">
        <f t="shared" si="66"/>
        <v>65600</v>
      </c>
    </row>
    <row r="411" spans="1:10" x14ac:dyDescent="0.2">
      <c r="A411" s="213">
        <v>246</v>
      </c>
      <c r="B411" s="483" t="s">
        <v>199</v>
      </c>
      <c r="C411" s="483"/>
      <c r="D411" s="483"/>
      <c r="E411" s="157">
        <v>0</v>
      </c>
      <c r="F411" s="155">
        <v>0</v>
      </c>
      <c r="G411" s="157">
        <v>0</v>
      </c>
      <c r="H411" s="156">
        <v>0</v>
      </c>
      <c r="I411" s="157">
        <v>0</v>
      </c>
      <c r="J411" s="157">
        <v>0</v>
      </c>
    </row>
    <row r="412" spans="1:10" x14ac:dyDescent="0.2">
      <c r="A412" s="213">
        <v>273</v>
      </c>
      <c r="B412" s="483" t="s">
        <v>208</v>
      </c>
      <c r="C412" s="483"/>
      <c r="D412" s="483"/>
      <c r="E412" s="157">
        <v>164714.21</v>
      </c>
      <c r="F412" s="155">
        <v>160000</v>
      </c>
      <c r="G412" s="157">
        <v>160000</v>
      </c>
      <c r="H412" s="156">
        <v>160000</v>
      </c>
      <c r="I412" s="157">
        <v>160000</v>
      </c>
      <c r="J412" s="157">
        <v>160000</v>
      </c>
    </row>
    <row r="413" spans="1:10" x14ac:dyDescent="0.2">
      <c r="A413" s="213">
        <v>275</v>
      </c>
      <c r="B413" s="483" t="s">
        <v>210</v>
      </c>
      <c r="C413" s="483"/>
      <c r="D413" s="483"/>
      <c r="E413" s="157">
        <v>468.82000000000005</v>
      </c>
      <c r="F413" s="155">
        <v>1000</v>
      </c>
      <c r="G413" s="157">
        <v>1000</v>
      </c>
      <c r="H413" s="156">
        <v>1000</v>
      </c>
      <c r="I413" s="157">
        <v>1000</v>
      </c>
      <c r="J413" s="157">
        <v>1000</v>
      </c>
    </row>
    <row r="414" spans="1:10" x14ac:dyDescent="0.2">
      <c r="A414" s="497" t="s">
        <v>276</v>
      </c>
      <c r="B414" s="497"/>
      <c r="C414" s="497"/>
      <c r="D414" s="497"/>
      <c r="E414" s="132">
        <f t="shared" ref="E414:J414" si="67">SUM(E408:E413)</f>
        <v>313949.89999999997</v>
      </c>
      <c r="F414" s="193">
        <f t="shared" si="67"/>
        <v>287100</v>
      </c>
      <c r="G414" s="132">
        <f t="shared" si="67"/>
        <v>287100</v>
      </c>
      <c r="H414" s="132">
        <f>SUM(H408:H413)</f>
        <v>237100</v>
      </c>
      <c r="I414" s="132">
        <f t="shared" si="67"/>
        <v>237100</v>
      </c>
      <c r="J414" s="132">
        <f t="shared" si="67"/>
        <v>237100</v>
      </c>
    </row>
    <row r="415" spans="1:10" x14ac:dyDescent="0.2">
      <c r="A415" s="498" t="s">
        <v>277</v>
      </c>
      <c r="B415" s="498"/>
      <c r="C415" s="498"/>
      <c r="D415" s="498"/>
      <c r="E415" s="134">
        <f t="shared" ref="E415:J415" si="68">SUM(E406,E414)</f>
        <v>919093.89999999991</v>
      </c>
      <c r="F415" s="134">
        <f t="shared" si="68"/>
        <v>924800</v>
      </c>
      <c r="G415" s="134">
        <f t="shared" si="68"/>
        <v>924800</v>
      </c>
      <c r="H415" s="134">
        <f t="shared" si="68"/>
        <v>869900</v>
      </c>
      <c r="I415" s="134">
        <f t="shared" si="68"/>
        <v>880700</v>
      </c>
      <c r="J415" s="134">
        <f t="shared" si="68"/>
        <v>871500</v>
      </c>
    </row>
    <row r="416" spans="1:10" ht="18" customHeight="1" x14ac:dyDescent="0.2">
      <c r="A416" s="500" t="s">
        <v>14</v>
      </c>
      <c r="B416" s="500"/>
      <c r="C416" s="500"/>
      <c r="D416" s="500"/>
      <c r="E416" s="500"/>
      <c r="F416" s="500"/>
      <c r="G416" s="500"/>
      <c r="H416" s="500"/>
      <c r="I416" s="500"/>
      <c r="J416" s="500"/>
    </row>
    <row r="417" spans="1:10" ht="17.45" customHeight="1" x14ac:dyDescent="0.2">
      <c r="A417" s="484" t="s">
        <v>224</v>
      </c>
      <c r="B417" s="484"/>
      <c r="C417" s="484"/>
      <c r="D417" s="484"/>
      <c r="E417" s="482" t="str">
        <f t="shared" ref="E417:J417" si="69">E28</f>
        <v>Actuals           2013-2014</v>
      </c>
      <c r="F417" s="482" t="str">
        <f t="shared" si="69"/>
        <v>Approved Estimates          2014-2015</v>
      </c>
      <c r="G417" s="482" t="str">
        <f t="shared" si="69"/>
        <v>Revised Estimates                 2014-2015</v>
      </c>
      <c r="H417" s="482" t="str">
        <f t="shared" si="69"/>
        <v>Budget Estimates      2015-2016</v>
      </c>
      <c r="I417" s="482" t="str">
        <f t="shared" si="69"/>
        <v>Forward Estimates     2016-2017</v>
      </c>
      <c r="J417" s="482" t="str">
        <f t="shared" si="69"/>
        <v>Forward Estimates     2017-2018</v>
      </c>
    </row>
    <row r="418" spans="1:10" x14ac:dyDescent="0.2">
      <c r="A418" s="119" t="s">
        <v>225</v>
      </c>
      <c r="B418" s="119" t="s">
        <v>226</v>
      </c>
      <c r="C418" s="484" t="s">
        <v>227</v>
      </c>
      <c r="D418" s="484"/>
      <c r="E418" s="475"/>
      <c r="F418" s="475"/>
      <c r="G418" s="475"/>
      <c r="H418" s="475"/>
      <c r="I418" s="475"/>
      <c r="J418" s="475"/>
    </row>
    <row r="419" spans="1:10" x14ac:dyDescent="0.2">
      <c r="A419" s="135"/>
      <c r="B419" s="135"/>
      <c r="C419" s="497"/>
      <c r="D419" s="497"/>
      <c r="E419" s="133"/>
      <c r="F419" s="155"/>
      <c r="G419" s="133"/>
      <c r="H419" s="123"/>
      <c r="I419" s="133"/>
      <c r="J419" s="122"/>
    </row>
    <row r="420" spans="1:10" x14ac:dyDescent="0.2">
      <c r="A420" s="135"/>
      <c r="B420" s="135"/>
      <c r="C420" s="497"/>
      <c r="D420" s="497"/>
      <c r="E420" s="133"/>
      <c r="F420" s="155"/>
      <c r="G420" s="133"/>
      <c r="H420" s="123"/>
      <c r="I420" s="133"/>
      <c r="J420" s="122"/>
    </row>
    <row r="421" spans="1:10" x14ac:dyDescent="0.2">
      <c r="A421" s="487" t="s">
        <v>14</v>
      </c>
      <c r="B421" s="487"/>
      <c r="C421" s="487"/>
      <c r="D421" s="487"/>
      <c r="E421" s="124">
        <v>0</v>
      </c>
      <c r="F421" s="124">
        <v>0</v>
      </c>
      <c r="G421" s="124">
        <v>0</v>
      </c>
      <c r="H421" s="124">
        <v>0</v>
      </c>
      <c r="I421" s="124">
        <v>0</v>
      </c>
      <c r="J421" s="124">
        <v>0</v>
      </c>
    </row>
    <row r="422" spans="1:10" ht="15" customHeight="1" x14ac:dyDescent="0.2">
      <c r="A422" s="537"/>
      <c r="B422" s="537"/>
      <c r="C422" s="537"/>
      <c r="D422" s="537"/>
      <c r="E422" s="537"/>
      <c r="F422" s="537"/>
      <c r="G422" s="537"/>
      <c r="H422" s="537"/>
      <c r="I422" s="537"/>
      <c r="J422" s="537"/>
    </row>
    <row r="423" spans="1:10" x14ac:dyDescent="0.2">
      <c r="A423" s="499" t="s">
        <v>266</v>
      </c>
      <c r="B423" s="499"/>
      <c r="C423" s="499"/>
      <c r="D423" s="499"/>
      <c r="E423" s="499"/>
      <c r="F423" s="508"/>
      <c r="G423" s="508"/>
      <c r="H423" s="508"/>
      <c r="I423" s="508"/>
      <c r="J423" s="508"/>
    </row>
    <row r="424" spans="1:10" x14ac:dyDescent="0.2">
      <c r="A424" s="484" t="s">
        <v>278</v>
      </c>
      <c r="B424" s="484"/>
      <c r="C424" s="484"/>
      <c r="D424" s="120" t="s">
        <v>279</v>
      </c>
      <c r="E424" s="194" t="s">
        <v>280</v>
      </c>
      <c r="F424" s="195"/>
      <c r="G424" s="152"/>
      <c r="H424" s="152"/>
      <c r="I424" s="152"/>
      <c r="J424" s="153"/>
    </row>
    <row r="425" spans="1:10" x14ac:dyDescent="0.2">
      <c r="A425" s="485" t="s">
        <v>2363</v>
      </c>
      <c r="B425" s="485"/>
      <c r="C425" s="485"/>
      <c r="D425" s="121" t="s">
        <v>1508</v>
      </c>
      <c r="E425" s="196">
        <v>1</v>
      </c>
      <c r="F425" s="197"/>
      <c r="G425" s="140"/>
      <c r="H425" s="140"/>
      <c r="I425" s="140"/>
      <c r="J425" s="143"/>
    </row>
    <row r="426" spans="1:10" x14ac:dyDescent="0.2">
      <c r="A426" s="485" t="s">
        <v>2490</v>
      </c>
      <c r="B426" s="485"/>
      <c r="C426" s="485"/>
      <c r="D426" s="121" t="s">
        <v>1155</v>
      </c>
      <c r="E426" s="196">
        <v>1</v>
      </c>
      <c r="F426" s="197"/>
      <c r="G426" s="140"/>
      <c r="H426" s="140"/>
      <c r="I426" s="140"/>
      <c r="J426" s="143"/>
    </row>
    <row r="427" spans="1:10" x14ac:dyDescent="0.2">
      <c r="A427" s="485" t="s">
        <v>2491</v>
      </c>
      <c r="B427" s="485"/>
      <c r="C427" s="485"/>
      <c r="D427" s="121" t="s">
        <v>2317</v>
      </c>
      <c r="E427" s="196">
        <v>2</v>
      </c>
      <c r="F427" s="197"/>
      <c r="G427" s="140"/>
      <c r="H427" s="140"/>
      <c r="I427" s="140"/>
      <c r="J427" s="143"/>
    </row>
    <row r="428" spans="1:10" x14ac:dyDescent="0.2">
      <c r="A428" s="485" t="s">
        <v>2492</v>
      </c>
      <c r="B428" s="485"/>
      <c r="C428" s="485"/>
      <c r="D428" s="121" t="s">
        <v>1157</v>
      </c>
      <c r="E428" s="196">
        <v>3</v>
      </c>
      <c r="F428" s="197"/>
      <c r="G428" s="140"/>
      <c r="H428" s="140"/>
      <c r="I428" s="140"/>
      <c r="J428" s="143"/>
    </row>
    <row r="429" spans="1:10" x14ac:dyDescent="0.2">
      <c r="A429" s="485" t="s">
        <v>2493</v>
      </c>
      <c r="B429" s="485"/>
      <c r="C429" s="485"/>
      <c r="D429" s="121" t="s">
        <v>2362</v>
      </c>
      <c r="E429" s="196">
        <v>1</v>
      </c>
      <c r="F429" s="197"/>
      <c r="G429" s="140"/>
      <c r="H429" s="140"/>
      <c r="I429" s="140"/>
      <c r="J429" s="143"/>
    </row>
    <row r="430" spans="1:10" x14ac:dyDescent="0.2">
      <c r="A430" s="485" t="s">
        <v>2469</v>
      </c>
      <c r="B430" s="485"/>
      <c r="C430" s="485"/>
      <c r="D430" s="121" t="s">
        <v>2467</v>
      </c>
      <c r="E430" s="196">
        <v>1</v>
      </c>
      <c r="F430" s="197"/>
      <c r="G430" s="140"/>
      <c r="H430" s="140"/>
      <c r="I430" s="140"/>
      <c r="J430" s="143"/>
    </row>
    <row r="431" spans="1:10" x14ac:dyDescent="0.2">
      <c r="A431" s="485" t="s">
        <v>2494</v>
      </c>
      <c r="B431" s="485"/>
      <c r="C431" s="485"/>
      <c r="D431" s="121" t="s">
        <v>2451</v>
      </c>
      <c r="E431" s="196">
        <v>2</v>
      </c>
      <c r="F431" s="197"/>
      <c r="G431" s="140"/>
      <c r="H431" s="140"/>
      <c r="I431" s="140"/>
      <c r="J431" s="143"/>
    </row>
    <row r="432" spans="1:10" x14ac:dyDescent="0.2">
      <c r="A432" s="485" t="s">
        <v>1156</v>
      </c>
      <c r="B432" s="485"/>
      <c r="C432" s="485"/>
      <c r="D432" s="121" t="s">
        <v>1157</v>
      </c>
      <c r="E432" s="196">
        <v>1</v>
      </c>
      <c r="F432" s="197"/>
      <c r="G432" s="140"/>
      <c r="H432" s="140"/>
      <c r="I432" s="140"/>
      <c r="J432" s="143"/>
    </row>
    <row r="433" spans="1:10" x14ac:dyDescent="0.2">
      <c r="A433" s="485" t="s">
        <v>2495</v>
      </c>
      <c r="B433" s="485"/>
      <c r="C433" s="485"/>
      <c r="D433" s="121">
        <v>0</v>
      </c>
      <c r="E433" s="196">
        <v>1</v>
      </c>
      <c r="F433" s="197"/>
      <c r="G433" s="140"/>
      <c r="H433" s="140"/>
      <c r="I433" s="140"/>
      <c r="J433" s="143"/>
    </row>
    <row r="434" spans="1:10" ht="15" customHeight="1" x14ac:dyDescent="0.2">
      <c r="A434" s="485" t="s">
        <v>2496</v>
      </c>
      <c r="B434" s="485"/>
      <c r="C434" s="485"/>
      <c r="D434" s="121">
        <v>0</v>
      </c>
      <c r="E434" s="196">
        <v>2</v>
      </c>
      <c r="F434" s="197"/>
      <c r="G434" s="140"/>
      <c r="H434" s="140"/>
      <c r="I434" s="140"/>
      <c r="J434" s="143"/>
    </row>
    <row r="435" spans="1:10" x14ac:dyDescent="0.2">
      <c r="A435" s="498" t="s">
        <v>281</v>
      </c>
      <c r="B435" s="498"/>
      <c r="C435" s="498"/>
      <c r="D435" s="498"/>
      <c r="E435" s="198">
        <f>SUM(E425:E434)</f>
        <v>15</v>
      </c>
      <c r="F435" s="199"/>
      <c r="G435" s="146"/>
      <c r="H435" s="146"/>
      <c r="I435" s="146"/>
      <c r="J435" s="147"/>
    </row>
    <row r="436" spans="1:10" x14ac:dyDescent="0.2">
      <c r="A436" s="483"/>
      <c r="B436" s="483"/>
      <c r="C436" s="483"/>
      <c r="D436" s="483"/>
      <c r="E436" s="483"/>
      <c r="F436" s="501"/>
      <c r="G436" s="501"/>
      <c r="H436" s="501"/>
      <c r="I436" s="501"/>
      <c r="J436" s="501"/>
    </row>
    <row r="437" spans="1:10" x14ac:dyDescent="0.2">
      <c r="A437" s="502" t="s">
        <v>282</v>
      </c>
      <c r="B437" s="502"/>
      <c r="C437" s="502"/>
      <c r="D437" s="502"/>
      <c r="E437" s="502"/>
      <c r="F437" s="502"/>
      <c r="G437" s="502"/>
      <c r="H437" s="502"/>
      <c r="I437" s="502"/>
      <c r="J437" s="502"/>
    </row>
    <row r="438" spans="1:10" x14ac:dyDescent="0.2">
      <c r="A438" s="503" t="s">
        <v>283</v>
      </c>
      <c r="B438" s="503"/>
      <c r="C438" s="503"/>
      <c r="D438" s="503"/>
      <c r="E438" s="503"/>
      <c r="F438" s="503"/>
      <c r="G438" s="503"/>
      <c r="H438" s="503"/>
      <c r="I438" s="503"/>
      <c r="J438" s="503"/>
    </row>
    <row r="439" spans="1:10" x14ac:dyDescent="0.2">
      <c r="A439" s="538" t="s">
        <v>1115</v>
      </c>
      <c r="B439" s="538"/>
      <c r="C439" s="538"/>
      <c r="D439" s="538"/>
      <c r="E439" s="538"/>
      <c r="F439" s="538"/>
      <c r="G439" s="538"/>
      <c r="H439" s="538"/>
      <c r="I439" s="538"/>
      <c r="J439" s="538"/>
    </row>
    <row r="440" spans="1:10" x14ac:dyDescent="0.2">
      <c r="A440" s="538" t="s">
        <v>1116</v>
      </c>
      <c r="B440" s="538"/>
      <c r="C440" s="538"/>
      <c r="D440" s="538"/>
      <c r="E440" s="538"/>
      <c r="F440" s="538"/>
      <c r="G440" s="538"/>
      <c r="H440" s="538"/>
      <c r="I440" s="538"/>
      <c r="J440" s="538"/>
    </row>
    <row r="441" spans="1:10" x14ac:dyDescent="0.2">
      <c r="A441" s="538" t="s">
        <v>1117</v>
      </c>
      <c r="B441" s="538"/>
      <c r="C441" s="538"/>
      <c r="D441" s="538"/>
      <c r="E441" s="538"/>
      <c r="F441" s="538"/>
      <c r="G441" s="538"/>
      <c r="H441" s="538"/>
      <c r="I441" s="538"/>
      <c r="J441" s="538"/>
    </row>
    <row r="442" spans="1:10" x14ac:dyDescent="0.2">
      <c r="A442" s="538" t="s">
        <v>1118</v>
      </c>
      <c r="B442" s="538"/>
      <c r="C442" s="538"/>
      <c r="D442" s="538"/>
      <c r="E442" s="538"/>
      <c r="F442" s="538"/>
      <c r="G442" s="538"/>
      <c r="H442" s="538"/>
      <c r="I442" s="538"/>
      <c r="J442" s="538"/>
    </row>
    <row r="443" spans="1:10" x14ac:dyDescent="0.2">
      <c r="A443" s="483"/>
      <c r="B443" s="483"/>
      <c r="C443" s="483"/>
      <c r="D443" s="483"/>
      <c r="E443" s="483"/>
      <c r="F443" s="483"/>
      <c r="G443" s="483"/>
      <c r="H443" s="483"/>
      <c r="I443" s="483"/>
      <c r="J443" s="483"/>
    </row>
    <row r="444" spans="1:10" x14ac:dyDescent="0.2">
      <c r="A444" s="506" t="s">
        <v>359</v>
      </c>
      <c r="B444" s="506"/>
      <c r="C444" s="506"/>
      <c r="D444" s="506"/>
      <c r="E444" s="506"/>
      <c r="F444" s="506"/>
      <c r="G444" s="506"/>
      <c r="H444" s="506"/>
      <c r="I444" s="506"/>
      <c r="J444" s="506"/>
    </row>
    <row r="445" spans="1:10" x14ac:dyDescent="0.2">
      <c r="A445" s="483"/>
      <c r="B445" s="483"/>
      <c r="C445" s="483"/>
      <c r="D445" s="483"/>
      <c r="E445" s="483"/>
      <c r="F445" s="483"/>
      <c r="G445" s="483"/>
      <c r="H445" s="483"/>
      <c r="I445" s="483"/>
      <c r="J445" s="483"/>
    </row>
    <row r="446" spans="1:10" x14ac:dyDescent="0.2">
      <c r="A446" s="483"/>
      <c r="B446" s="483"/>
      <c r="C446" s="483"/>
      <c r="D446" s="483"/>
      <c r="E446" s="483"/>
      <c r="F446" s="483"/>
      <c r="G446" s="483"/>
      <c r="H446" s="483"/>
      <c r="I446" s="483"/>
      <c r="J446" s="483"/>
    </row>
    <row r="447" spans="1:10" x14ac:dyDescent="0.2">
      <c r="A447" s="483"/>
      <c r="B447" s="483"/>
      <c r="C447" s="483"/>
      <c r="D447" s="483"/>
      <c r="E447" s="483"/>
      <c r="F447" s="483"/>
      <c r="G447" s="483"/>
      <c r="H447" s="483"/>
      <c r="I447" s="483"/>
      <c r="J447" s="483"/>
    </row>
    <row r="448" spans="1:10" x14ac:dyDescent="0.2">
      <c r="A448" s="483"/>
      <c r="B448" s="483"/>
      <c r="C448" s="483"/>
      <c r="D448" s="483"/>
      <c r="E448" s="483"/>
      <c r="F448" s="483"/>
      <c r="G448" s="483"/>
      <c r="H448" s="483"/>
      <c r="I448" s="483"/>
      <c r="J448" s="483"/>
    </row>
    <row r="449" spans="1:10" ht="22.5" x14ac:dyDescent="0.2">
      <c r="A449" s="502" t="s">
        <v>289</v>
      </c>
      <c r="B449" s="502"/>
      <c r="C449" s="502"/>
      <c r="D449" s="502"/>
      <c r="E449" s="502"/>
      <c r="F449" s="148" t="str">
        <f>F149</f>
        <v xml:space="preserve"> Actual 2013/14</v>
      </c>
      <c r="G449" s="148" t="str">
        <f>G149</f>
        <v xml:space="preserve"> Estimate 2014/15</v>
      </c>
      <c r="H449" s="148" t="str">
        <f>H149</f>
        <v xml:space="preserve"> Target 2015/16</v>
      </c>
      <c r="I449" s="148" t="str">
        <f>I149</f>
        <v xml:space="preserve"> Target 2016/17</v>
      </c>
      <c r="J449" s="148" t="str">
        <f>J149</f>
        <v xml:space="preserve"> Target 2017/18</v>
      </c>
    </row>
    <row r="450" spans="1:10" x14ac:dyDescent="0.2">
      <c r="A450" s="502" t="s">
        <v>295</v>
      </c>
      <c r="B450" s="502"/>
      <c r="C450" s="502"/>
      <c r="D450" s="502"/>
      <c r="E450" s="502"/>
      <c r="F450" s="502"/>
      <c r="G450" s="502"/>
      <c r="H450" s="502"/>
      <c r="I450" s="502"/>
      <c r="J450" s="502"/>
    </row>
    <row r="451" spans="1:10" x14ac:dyDescent="0.2">
      <c r="A451" s="538" t="s">
        <v>1119</v>
      </c>
      <c r="B451" s="538"/>
      <c r="C451" s="538"/>
      <c r="D451" s="538"/>
      <c r="E451" s="538"/>
      <c r="F451" s="200"/>
      <c r="G451" s="137"/>
      <c r="H451" s="137"/>
      <c r="I451" s="137"/>
      <c r="J451" s="137"/>
    </row>
    <row r="452" spans="1:10" x14ac:dyDescent="0.2">
      <c r="A452" s="538" t="s">
        <v>1120</v>
      </c>
      <c r="B452" s="538"/>
      <c r="C452" s="538"/>
      <c r="D452" s="538"/>
      <c r="E452" s="538"/>
      <c r="F452" s="200"/>
      <c r="G452" s="137"/>
      <c r="H452" s="137"/>
      <c r="I452" s="137"/>
      <c r="J452" s="137"/>
    </row>
    <row r="453" spans="1:10" ht="17.25" customHeight="1" x14ac:dyDescent="0.2">
      <c r="A453" s="538" t="s">
        <v>1121</v>
      </c>
      <c r="B453" s="538"/>
      <c r="C453" s="538"/>
      <c r="D453" s="538"/>
      <c r="E453" s="538"/>
      <c r="F453" s="200"/>
      <c r="G453" s="137"/>
      <c r="H453" s="137"/>
      <c r="I453" s="137"/>
      <c r="J453" s="137"/>
    </row>
    <row r="454" spans="1:10" x14ac:dyDescent="0.2">
      <c r="A454" s="538" t="s">
        <v>1122</v>
      </c>
      <c r="B454" s="538"/>
      <c r="C454" s="538"/>
      <c r="D454" s="538"/>
      <c r="E454" s="538"/>
      <c r="F454" s="200"/>
      <c r="G454" s="137"/>
      <c r="H454" s="137"/>
      <c r="I454" s="137"/>
      <c r="J454" s="137"/>
    </row>
    <row r="455" spans="1:10" ht="19.899999999999999" customHeight="1" x14ac:dyDescent="0.2">
      <c r="A455" s="543" t="s">
        <v>1123</v>
      </c>
      <c r="B455" s="543"/>
      <c r="C455" s="543"/>
      <c r="D455" s="543"/>
      <c r="E455" s="543"/>
      <c r="F455" s="200"/>
      <c r="G455" s="137"/>
      <c r="H455" s="137"/>
      <c r="I455" s="137"/>
      <c r="J455" s="137"/>
    </row>
    <row r="456" spans="1:10" x14ac:dyDescent="0.2">
      <c r="A456" s="507"/>
      <c r="B456" s="507"/>
      <c r="C456" s="507"/>
      <c r="D456" s="507"/>
      <c r="E456" s="507"/>
      <c r="F456" s="200"/>
      <c r="G456" s="137"/>
      <c r="H456" s="137"/>
      <c r="I456" s="137"/>
      <c r="J456" s="137"/>
    </row>
    <row r="457" spans="1:10" ht="22.5" customHeight="1" x14ac:dyDescent="0.2">
      <c r="A457" s="502" t="s">
        <v>300</v>
      </c>
      <c r="B457" s="502"/>
      <c r="C457" s="502"/>
      <c r="D457" s="502"/>
      <c r="E457" s="502"/>
      <c r="F457" s="502"/>
      <c r="G457" s="502"/>
      <c r="H457" s="502"/>
      <c r="I457" s="502"/>
      <c r="J457" s="502"/>
    </row>
    <row r="458" spans="1:10" x14ac:dyDescent="0.2">
      <c r="A458" s="538" t="s">
        <v>1124</v>
      </c>
      <c r="B458" s="538"/>
      <c r="C458" s="538"/>
      <c r="D458" s="538"/>
      <c r="E458" s="538"/>
      <c r="F458" s="200"/>
      <c r="G458" s="137"/>
      <c r="H458" s="137"/>
      <c r="I458" s="137"/>
      <c r="J458" s="137"/>
    </row>
    <row r="459" spans="1:10" x14ac:dyDescent="0.2">
      <c r="A459" s="538" t="s">
        <v>1125</v>
      </c>
      <c r="B459" s="538"/>
      <c r="C459" s="538"/>
      <c r="D459" s="538"/>
      <c r="E459" s="538"/>
      <c r="F459" s="200"/>
      <c r="G459" s="137"/>
      <c r="H459" s="137"/>
      <c r="I459" s="137"/>
      <c r="J459" s="137"/>
    </row>
    <row r="460" spans="1:10" x14ac:dyDescent="0.2">
      <c r="A460" s="538" t="s">
        <v>1126</v>
      </c>
      <c r="B460" s="538"/>
      <c r="C460" s="538"/>
      <c r="D460" s="538"/>
      <c r="E460" s="538"/>
      <c r="F460" s="200"/>
      <c r="G460" s="137"/>
      <c r="H460" s="137"/>
      <c r="I460" s="137"/>
      <c r="J460" s="137"/>
    </row>
    <row r="461" spans="1:10" x14ac:dyDescent="0.2">
      <c r="A461" s="538" t="s">
        <v>1127</v>
      </c>
      <c r="B461" s="538"/>
      <c r="C461" s="538"/>
      <c r="D461" s="538"/>
      <c r="E461" s="538"/>
      <c r="F461" s="200"/>
      <c r="G461" s="137"/>
      <c r="H461" s="137"/>
      <c r="I461" s="137"/>
      <c r="J461" s="137"/>
    </row>
    <row r="462" spans="1:10" x14ac:dyDescent="0.2">
      <c r="A462" s="538" t="s">
        <v>1128</v>
      </c>
      <c r="B462" s="538"/>
      <c r="C462" s="538"/>
      <c r="D462" s="538"/>
      <c r="E462" s="538"/>
      <c r="F462" s="200"/>
      <c r="G462" s="137"/>
      <c r="H462" s="137"/>
      <c r="I462" s="137"/>
      <c r="J462" s="137"/>
    </row>
    <row r="463" spans="1:10" x14ac:dyDescent="0.2">
      <c r="A463" s="483"/>
      <c r="B463" s="483"/>
      <c r="C463" s="483"/>
      <c r="D463" s="483"/>
      <c r="E463" s="483"/>
      <c r="F463" s="483"/>
      <c r="G463" s="483"/>
      <c r="H463" s="483"/>
      <c r="I463" s="483"/>
      <c r="J463" s="483"/>
    </row>
    <row r="464" spans="1:10" ht="15" customHeight="1" x14ac:dyDescent="0.2">
      <c r="A464" s="492" t="s">
        <v>1129</v>
      </c>
      <c r="B464" s="492"/>
      <c r="C464" s="492"/>
      <c r="D464" s="492"/>
      <c r="E464" s="492"/>
      <c r="F464" s="492"/>
      <c r="G464" s="492"/>
      <c r="H464" s="492"/>
      <c r="I464" s="492"/>
      <c r="J464" s="492"/>
    </row>
    <row r="465" spans="1:10" x14ac:dyDescent="0.2">
      <c r="A465" s="578" t="s">
        <v>269</v>
      </c>
      <c r="B465" s="578"/>
      <c r="C465" s="578"/>
      <c r="D465" s="578"/>
      <c r="E465" s="578"/>
      <c r="F465" s="578"/>
      <c r="G465" s="578"/>
      <c r="H465" s="578"/>
      <c r="I465" s="578"/>
      <c r="J465" s="578"/>
    </row>
    <row r="466" spans="1:10" ht="21" customHeight="1" x14ac:dyDescent="0.2">
      <c r="A466" s="483" t="s">
        <v>1130</v>
      </c>
      <c r="B466" s="483"/>
      <c r="C466" s="483"/>
      <c r="D466" s="483"/>
      <c r="E466" s="483"/>
      <c r="F466" s="483"/>
      <c r="G466" s="483"/>
      <c r="H466" s="483"/>
      <c r="I466" s="483"/>
      <c r="J466" s="483"/>
    </row>
    <row r="467" spans="1:10" x14ac:dyDescent="0.2">
      <c r="A467" s="482" t="s">
        <v>271</v>
      </c>
      <c r="B467" s="482"/>
      <c r="C467" s="482"/>
      <c r="D467" s="482"/>
      <c r="E467" s="482"/>
      <c r="F467" s="482"/>
      <c r="G467" s="482"/>
      <c r="H467" s="482"/>
      <c r="I467" s="482"/>
      <c r="J467" s="482"/>
    </row>
    <row r="468" spans="1:10" ht="33.75" x14ac:dyDescent="0.2">
      <c r="A468" s="131" t="s">
        <v>225</v>
      </c>
      <c r="B468" s="493" t="s">
        <v>224</v>
      </c>
      <c r="C468" s="493"/>
      <c r="D468" s="493"/>
      <c r="E468" s="120" t="str">
        <f t="shared" ref="E468:J468" si="70">E28</f>
        <v>Actuals           2013-2014</v>
      </c>
      <c r="F468" s="120" t="str">
        <f t="shared" si="70"/>
        <v>Approved Estimates          2014-2015</v>
      </c>
      <c r="G468" s="120" t="str">
        <f t="shared" si="70"/>
        <v>Revised Estimates                 2014-2015</v>
      </c>
      <c r="H468" s="120" t="str">
        <f t="shared" si="70"/>
        <v>Budget Estimates      2015-2016</v>
      </c>
      <c r="I468" s="120" t="str">
        <f t="shared" si="70"/>
        <v>Forward Estimates     2016-2017</v>
      </c>
      <c r="J468" s="120" t="str">
        <f t="shared" si="70"/>
        <v>Forward Estimates     2017-2018</v>
      </c>
    </row>
    <row r="469" spans="1:10" x14ac:dyDescent="0.2">
      <c r="A469" s="121"/>
      <c r="B469" s="485"/>
      <c r="C469" s="485"/>
      <c r="D469" s="485"/>
      <c r="E469" s="122"/>
      <c r="F469" s="192"/>
      <c r="G469" s="122"/>
      <c r="H469" s="123"/>
      <c r="I469" s="133"/>
      <c r="J469" s="122"/>
    </row>
    <row r="470" spans="1:10" x14ac:dyDescent="0.2">
      <c r="A470" s="487" t="s">
        <v>1012</v>
      </c>
      <c r="B470" s="487"/>
      <c r="C470" s="487"/>
      <c r="D470" s="487"/>
      <c r="E470" s="124">
        <f t="shared" ref="E470:J470" si="71">SUM(E469:E469)</f>
        <v>0</v>
      </c>
      <c r="F470" s="124">
        <f t="shared" si="71"/>
        <v>0</v>
      </c>
      <c r="G470" s="124">
        <f t="shared" si="71"/>
        <v>0</v>
      </c>
      <c r="H470" s="124">
        <f t="shared" si="71"/>
        <v>0</v>
      </c>
      <c r="I470" s="124">
        <f t="shared" si="71"/>
        <v>0</v>
      </c>
      <c r="J470" s="124">
        <f t="shared" si="71"/>
        <v>0</v>
      </c>
    </row>
    <row r="471" spans="1:10" x14ac:dyDescent="0.2">
      <c r="A471" s="483"/>
      <c r="B471" s="483"/>
      <c r="C471" s="483"/>
      <c r="D471" s="483"/>
      <c r="E471" s="483"/>
      <c r="F471" s="483"/>
      <c r="G471" s="483"/>
      <c r="H471" s="483"/>
      <c r="I471" s="483"/>
      <c r="J471" s="483"/>
    </row>
    <row r="472" spans="1:10" x14ac:dyDescent="0.2">
      <c r="A472" s="482" t="s">
        <v>262</v>
      </c>
      <c r="B472" s="482"/>
      <c r="C472" s="482"/>
      <c r="D472" s="482"/>
      <c r="E472" s="482"/>
      <c r="F472" s="482"/>
      <c r="G472" s="482"/>
      <c r="H472" s="482"/>
      <c r="I472" s="482"/>
      <c r="J472" s="482"/>
    </row>
    <row r="473" spans="1:10" ht="33.75" x14ac:dyDescent="0.2">
      <c r="A473" s="131" t="s">
        <v>225</v>
      </c>
      <c r="B473" s="493" t="s">
        <v>224</v>
      </c>
      <c r="C473" s="493"/>
      <c r="D473" s="493"/>
      <c r="E473" s="120" t="str">
        <f t="shared" ref="E473:J473" si="72">E28</f>
        <v>Actuals           2013-2014</v>
      </c>
      <c r="F473" s="120" t="str">
        <f t="shared" si="72"/>
        <v>Approved Estimates          2014-2015</v>
      </c>
      <c r="G473" s="120" t="str">
        <f t="shared" si="72"/>
        <v>Revised Estimates                 2014-2015</v>
      </c>
      <c r="H473" s="120" t="str">
        <f t="shared" si="72"/>
        <v>Budget Estimates      2015-2016</v>
      </c>
      <c r="I473" s="120" t="str">
        <f t="shared" si="72"/>
        <v>Forward Estimates     2016-2017</v>
      </c>
      <c r="J473" s="120" t="str">
        <f t="shared" si="72"/>
        <v>Forward Estimates     2017-2018</v>
      </c>
    </row>
    <row r="474" spans="1:10" x14ac:dyDescent="0.2">
      <c r="A474" s="493" t="s">
        <v>6</v>
      </c>
      <c r="B474" s="493"/>
      <c r="C474" s="493"/>
      <c r="D474" s="493"/>
      <c r="E474" s="493"/>
      <c r="F474" s="493"/>
      <c r="G474" s="493"/>
      <c r="H474" s="493"/>
      <c r="I474" s="493"/>
      <c r="J474" s="137"/>
    </row>
    <row r="475" spans="1:10" x14ac:dyDescent="0.2">
      <c r="A475" s="213">
        <v>210</v>
      </c>
      <c r="B475" s="483" t="s">
        <v>6</v>
      </c>
      <c r="C475" s="483"/>
      <c r="D475" s="483"/>
      <c r="E475" s="157">
        <v>380824.13</v>
      </c>
      <c r="F475" s="155">
        <v>320600</v>
      </c>
      <c r="G475" s="157">
        <v>320600</v>
      </c>
      <c r="H475" s="156">
        <v>299100</v>
      </c>
      <c r="I475" s="157">
        <v>336400</v>
      </c>
      <c r="J475" s="157">
        <v>339600</v>
      </c>
    </row>
    <row r="476" spans="1:10" x14ac:dyDescent="0.2">
      <c r="A476" s="213">
        <v>212</v>
      </c>
      <c r="B476" s="483" t="s">
        <v>8</v>
      </c>
      <c r="C476" s="483"/>
      <c r="D476" s="483"/>
      <c r="E476" s="157">
        <v>0</v>
      </c>
      <c r="F476" s="155">
        <v>0</v>
      </c>
      <c r="G476" s="157">
        <v>0</v>
      </c>
      <c r="H476" s="156">
        <v>0</v>
      </c>
      <c r="I476" s="157">
        <v>0</v>
      </c>
      <c r="J476" s="157">
        <v>0</v>
      </c>
    </row>
    <row r="477" spans="1:10" x14ac:dyDescent="0.2">
      <c r="A477" s="213">
        <v>216</v>
      </c>
      <c r="B477" s="483" t="s">
        <v>9</v>
      </c>
      <c r="C477" s="483"/>
      <c r="D477" s="483"/>
      <c r="E477" s="157">
        <v>37560</v>
      </c>
      <c r="F477" s="155">
        <v>48800</v>
      </c>
      <c r="G477" s="157">
        <v>48800</v>
      </c>
      <c r="H477" s="156">
        <v>43700</v>
      </c>
      <c r="I477" s="157">
        <v>48800</v>
      </c>
      <c r="J477" s="157">
        <v>48800</v>
      </c>
    </row>
    <row r="478" spans="1:10" x14ac:dyDescent="0.2">
      <c r="A478" s="213">
        <v>218</v>
      </c>
      <c r="B478" s="483" t="s">
        <v>272</v>
      </c>
      <c r="C478" s="483"/>
      <c r="D478" s="483"/>
      <c r="E478" s="157">
        <v>0</v>
      </c>
      <c r="F478" s="155">
        <v>0</v>
      </c>
      <c r="G478" s="157">
        <v>0</v>
      </c>
      <c r="H478" s="156">
        <v>0</v>
      </c>
      <c r="I478" s="157">
        <v>0</v>
      </c>
      <c r="J478" s="157">
        <v>0</v>
      </c>
    </row>
    <row r="479" spans="1:10" x14ac:dyDescent="0.2">
      <c r="A479" s="497" t="s">
        <v>273</v>
      </c>
      <c r="B479" s="497"/>
      <c r="C479" s="497"/>
      <c r="D479" s="497"/>
      <c r="E479" s="132">
        <f>SUM(E475:E478)</f>
        <v>418384.13</v>
      </c>
      <c r="F479" s="132">
        <f t="shared" ref="F479:J479" si="73">SUM(F475:F478)</f>
        <v>369400</v>
      </c>
      <c r="G479" s="132">
        <f t="shared" si="73"/>
        <v>369400</v>
      </c>
      <c r="H479" s="132">
        <f t="shared" si="73"/>
        <v>342800</v>
      </c>
      <c r="I479" s="132">
        <f t="shared" si="73"/>
        <v>385200</v>
      </c>
      <c r="J479" s="132">
        <f t="shared" si="73"/>
        <v>388400</v>
      </c>
    </row>
    <row r="480" spans="1:10" ht="15" customHeight="1" x14ac:dyDescent="0.2">
      <c r="A480" s="497" t="s">
        <v>274</v>
      </c>
      <c r="B480" s="497"/>
      <c r="C480" s="497"/>
      <c r="D480" s="497"/>
      <c r="E480" s="497"/>
      <c r="F480" s="497"/>
      <c r="G480" s="497"/>
      <c r="H480" s="497"/>
      <c r="I480" s="497"/>
      <c r="J480" s="137"/>
    </row>
    <row r="481" spans="1:10" x14ac:dyDescent="0.2">
      <c r="A481" s="213">
        <v>228</v>
      </c>
      <c r="B481" s="483" t="s">
        <v>189</v>
      </c>
      <c r="C481" s="483"/>
      <c r="D481" s="483"/>
      <c r="E481" s="157">
        <v>3995.68</v>
      </c>
      <c r="F481" s="155">
        <v>6000</v>
      </c>
      <c r="G481" s="157">
        <v>6000</v>
      </c>
      <c r="H481" s="156">
        <v>6000</v>
      </c>
      <c r="I481" s="157">
        <v>6000</v>
      </c>
      <c r="J481" s="157">
        <v>6000</v>
      </c>
    </row>
    <row r="482" spans="1:10" x14ac:dyDescent="0.2">
      <c r="A482" s="213">
        <v>232</v>
      </c>
      <c r="B482" s="483" t="s">
        <v>192</v>
      </c>
      <c r="C482" s="483"/>
      <c r="D482" s="483"/>
      <c r="E482" s="157">
        <v>39978.32</v>
      </c>
      <c r="F482" s="155">
        <v>15000</v>
      </c>
      <c r="G482" s="157">
        <v>15000</v>
      </c>
      <c r="H482" s="224">
        <f>15000+100000</f>
        <v>115000</v>
      </c>
      <c r="I482" s="224">
        <f t="shared" ref="I482:J482" si="74">15000+100000</f>
        <v>115000</v>
      </c>
      <c r="J482" s="224">
        <f t="shared" si="74"/>
        <v>115000</v>
      </c>
    </row>
    <row r="483" spans="1:10" x14ac:dyDescent="0.2">
      <c r="A483" s="213">
        <v>236</v>
      </c>
      <c r="B483" s="483" t="s">
        <v>194</v>
      </c>
      <c r="C483" s="483"/>
      <c r="D483" s="483"/>
      <c r="E483" s="157">
        <v>0</v>
      </c>
      <c r="F483" s="155">
        <v>35000</v>
      </c>
      <c r="G483" s="157">
        <v>35000</v>
      </c>
      <c r="H483" s="224">
        <f>35000-25000</f>
        <v>10000</v>
      </c>
      <c r="I483" s="224">
        <f>35000-25000</f>
        <v>10000</v>
      </c>
      <c r="J483" s="224">
        <f>35000-25000</f>
        <v>10000</v>
      </c>
    </row>
    <row r="484" spans="1:10" x14ac:dyDescent="0.2">
      <c r="A484" s="213">
        <v>246</v>
      </c>
      <c r="B484" s="483" t="s">
        <v>199</v>
      </c>
      <c r="C484" s="483"/>
      <c r="D484" s="483"/>
      <c r="E484" s="157">
        <v>0</v>
      </c>
      <c r="F484" s="155">
        <v>3000</v>
      </c>
      <c r="G484" s="157">
        <v>3000</v>
      </c>
      <c r="H484" s="156">
        <v>0</v>
      </c>
      <c r="I484" s="157">
        <v>0</v>
      </c>
      <c r="J484" s="157">
        <v>0</v>
      </c>
    </row>
    <row r="485" spans="1:10" x14ac:dyDescent="0.2">
      <c r="A485" s="213">
        <v>262</v>
      </c>
      <c r="B485" s="483" t="s">
        <v>203</v>
      </c>
      <c r="C485" s="483"/>
      <c r="D485" s="483"/>
      <c r="E485" s="157">
        <v>34959.449999999997</v>
      </c>
      <c r="F485" s="155">
        <v>0</v>
      </c>
      <c r="G485" s="157">
        <v>0</v>
      </c>
      <c r="H485" s="156">
        <v>0</v>
      </c>
      <c r="I485" s="157">
        <v>0</v>
      </c>
      <c r="J485" s="157">
        <v>0</v>
      </c>
    </row>
    <row r="486" spans="1:10" x14ac:dyDescent="0.2">
      <c r="A486" s="213">
        <v>273</v>
      </c>
      <c r="B486" s="483" t="s">
        <v>208</v>
      </c>
      <c r="C486" s="483"/>
      <c r="D486" s="483"/>
      <c r="E486" s="157">
        <v>66767.23</v>
      </c>
      <c r="F486" s="155">
        <v>70000</v>
      </c>
      <c r="G486" s="157">
        <v>70000</v>
      </c>
      <c r="H486" s="224">
        <f>70000+25000</f>
        <v>95000</v>
      </c>
      <c r="I486" s="224">
        <f t="shared" ref="I486:J486" si="75">70000+25000</f>
        <v>95000</v>
      </c>
      <c r="J486" s="224">
        <f t="shared" si="75"/>
        <v>95000</v>
      </c>
    </row>
    <row r="487" spans="1:10" x14ac:dyDescent="0.2">
      <c r="A487" s="213">
        <v>275</v>
      </c>
      <c r="B487" s="483" t="s">
        <v>210</v>
      </c>
      <c r="C487" s="483"/>
      <c r="D487" s="483"/>
      <c r="E487" s="157">
        <v>1158</v>
      </c>
      <c r="F487" s="155">
        <v>20000</v>
      </c>
      <c r="G487" s="157">
        <v>20000</v>
      </c>
      <c r="H487" s="156">
        <v>11800</v>
      </c>
      <c r="I487" s="157">
        <v>11800</v>
      </c>
      <c r="J487" s="157">
        <v>11800</v>
      </c>
    </row>
    <row r="488" spans="1:10" x14ac:dyDescent="0.2">
      <c r="A488" s="497" t="s">
        <v>276</v>
      </c>
      <c r="B488" s="497"/>
      <c r="C488" s="497"/>
      <c r="D488" s="497"/>
      <c r="E488" s="132">
        <f t="shared" ref="E488:J488" si="76">SUM(E481:E487)</f>
        <v>146858.68</v>
      </c>
      <c r="F488" s="193">
        <f t="shared" si="76"/>
        <v>149000</v>
      </c>
      <c r="G488" s="132">
        <f t="shared" si="76"/>
        <v>149000</v>
      </c>
      <c r="H488" s="132">
        <f>SUM(H481:H487)</f>
        <v>237800</v>
      </c>
      <c r="I488" s="132">
        <f t="shared" si="76"/>
        <v>237800</v>
      </c>
      <c r="J488" s="132">
        <f t="shared" si="76"/>
        <v>237800</v>
      </c>
    </row>
    <row r="489" spans="1:10" x14ac:dyDescent="0.2">
      <c r="A489" s="498" t="s">
        <v>277</v>
      </c>
      <c r="B489" s="498"/>
      <c r="C489" s="498"/>
      <c r="D489" s="498"/>
      <c r="E489" s="134">
        <f t="shared" ref="E489:J489" si="77">SUM(E479,E488)</f>
        <v>565242.81000000006</v>
      </c>
      <c r="F489" s="134">
        <f t="shared" si="77"/>
        <v>518400</v>
      </c>
      <c r="G489" s="134">
        <f t="shared" si="77"/>
        <v>518400</v>
      </c>
      <c r="H489" s="134">
        <f t="shared" si="77"/>
        <v>580600</v>
      </c>
      <c r="I489" s="134">
        <f t="shared" si="77"/>
        <v>623000</v>
      </c>
      <c r="J489" s="134">
        <f t="shared" si="77"/>
        <v>626200</v>
      </c>
    </row>
    <row r="490" spans="1:10" ht="18.75" customHeight="1" x14ac:dyDescent="0.2">
      <c r="A490" s="483"/>
      <c r="B490" s="483"/>
      <c r="C490" s="483"/>
      <c r="D490" s="483"/>
      <c r="E490" s="483"/>
      <c r="F490" s="483"/>
      <c r="G490" s="483"/>
      <c r="H490" s="483"/>
      <c r="I490" s="483"/>
      <c r="J490" s="137"/>
    </row>
    <row r="491" spans="1:10" x14ac:dyDescent="0.2">
      <c r="A491" s="500" t="s">
        <v>14</v>
      </c>
      <c r="B491" s="500"/>
      <c r="C491" s="500"/>
      <c r="D491" s="500"/>
      <c r="E491" s="500"/>
      <c r="F491" s="500"/>
      <c r="G491" s="500"/>
      <c r="H491" s="500"/>
      <c r="I491" s="500"/>
      <c r="J491" s="500"/>
    </row>
    <row r="492" spans="1:10" ht="16.899999999999999" customHeight="1" x14ac:dyDescent="0.2">
      <c r="A492" s="484" t="s">
        <v>224</v>
      </c>
      <c r="B492" s="484"/>
      <c r="C492" s="484"/>
      <c r="D492" s="484"/>
      <c r="E492" s="482" t="str">
        <f t="shared" ref="E492:J492" si="78">E28</f>
        <v>Actuals           2013-2014</v>
      </c>
      <c r="F492" s="482" t="str">
        <f t="shared" si="78"/>
        <v>Approved Estimates          2014-2015</v>
      </c>
      <c r="G492" s="482" t="str">
        <f t="shared" si="78"/>
        <v>Revised Estimates                 2014-2015</v>
      </c>
      <c r="H492" s="482" t="str">
        <f t="shared" si="78"/>
        <v>Budget Estimates      2015-2016</v>
      </c>
      <c r="I492" s="482" t="str">
        <f t="shared" si="78"/>
        <v>Forward Estimates     2016-2017</v>
      </c>
      <c r="J492" s="482" t="str">
        <f t="shared" si="78"/>
        <v>Forward Estimates     2017-2018</v>
      </c>
    </row>
    <row r="493" spans="1:10" x14ac:dyDescent="0.2">
      <c r="A493" s="119" t="s">
        <v>225</v>
      </c>
      <c r="B493" s="119" t="s">
        <v>226</v>
      </c>
      <c r="C493" s="484" t="s">
        <v>227</v>
      </c>
      <c r="D493" s="484"/>
      <c r="E493" s="475"/>
      <c r="F493" s="475"/>
      <c r="G493" s="475"/>
      <c r="H493" s="475"/>
      <c r="I493" s="475"/>
      <c r="J493" s="475"/>
    </row>
    <row r="494" spans="1:10" x14ac:dyDescent="0.2">
      <c r="A494" s="135"/>
      <c r="B494" s="135"/>
      <c r="C494" s="497"/>
      <c r="D494" s="497"/>
      <c r="E494" s="133"/>
      <c r="F494" s="155"/>
      <c r="G494" s="133"/>
      <c r="H494" s="123"/>
      <c r="I494" s="133"/>
      <c r="J494" s="122"/>
    </row>
    <row r="495" spans="1:10" x14ac:dyDescent="0.2">
      <c r="A495" s="135"/>
      <c r="B495" s="135"/>
      <c r="C495" s="497"/>
      <c r="D495" s="497"/>
      <c r="E495" s="133"/>
      <c r="F495" s="155"/>
      <c r="G495" s="133"/>
      <c r="H495" s="123"/>
      <c r="I495" s="133"/>
      <c r="J495" s="122"/>
    </row>
    <row r="496" spans="1:10" ht="15" customHeight="1" x14ac:dyDescent="0.2">
      <c r="A496" s="487" t="s">
        <v>14</v>
      </c>
      <c r="B496" s="487"/>
      <c r="C496" s="487"/>
      <c r="D496" s="487"/>
      <c r="E496" s="124">
        <v>0</v>
      </c>
      <c r="F496" s="124">
        <v>0</v>
      </c>
      <c r="G496" s="124">
        <v>0</v>
      </c>
      <c r="H496" s="124">
        <v>0</v>
      </c>
      <c r="I496" s="124">
        <v>0</v>
      </c>
      <c r="J496" s="124">
        <v>0</v>
      </c>
    </row>
    <row r="497" spans="1:10" x14ac:dyDescent="0.2">
      <c r="A497" s="537"/>
      <c r="B497" s="537"/>
      <c r="C497" s="537"/>
      <c r="D497" s="537"/>
      <c r="E497" s="537"/>
      <c r="F497" s="537"/>
      <c r="G497" s="537"/>
      <c r="H497" s="537"/>
      <c r="I497" s="537"/>
      <c r="J497" s="537"/>
    </row>
    <row r="498" spans="1:10" x14ac:dyDescent="0.2">
      <c r="A498" s="499" t="s">
        <v>266</v>
      </c>
      <c r="B498" s="499"/>
      <c r="C498" s="499"/>
      <c r="D498" s="499"/>
      <c r="E498" s="499"/>
      <c r="F498" s="508"/>
      <c r="G498" s="508"/>
      <c r="H498" s="508"/>
      <c r="I498" s="508"/>
      <c r="J498" s="508"/>
    </row>
    <row r="499" spans="1:10" x14ac:dyDescent="0.2">
      <c r="A499" s="484" t="s">
        <v>278</v>
      </c>
      <c r="B499" s="484"/>
      <c r="C499" s="484"/>
      <c r="D499" s="120" t="s">
        <v>279</v>
      </c>
      <c r="E499" s="194" t="s">
        <v>280</v>
      </c>
      <c r="F499" s="195"/>
      <c r="G499" s="152"/>
      <c r="H499" s="152"/>
      <c r="I499" s="152"/>
      <c r="J499" s="153"/>
    </row>
    <row r="500" spans="1:10" x14ac:dyDescent="0.2">
      <c r="A500" s="485" t="s">
        <v>2497</v>
      </c>
      <c r="B500" s="485"/>
      <c r="C500" s="485"/>
      <c r="D500" s="121" t="s">
        <v>1508</v>
      </c>
      <c r="E500" s="196">
        <v>1</v>
      </c>
      <c r="F500" s="197"/>
      <c r="G500" s="140"/>
      <c r="H500" s="140"/>
      <c r="I500" s="140"/>
      <c r="J500" s="143"/>
    </row>
    <row r="501" spans="1:10" ht="19.5" x14ac:dyDescent="0.2">
      <c r="A501" s="485" t="s">
        <v>2498</v>
      </c>
      <c r="B501" s="485"/>
      <c r="C501" s="485"/>
      <c r="D501" s="259" t="s">
        <v>2499</v>
      </c>
      <c r="E501" s="196">
        <v>4</v>
      </c>
      <c r="F501" s="197"/>
      <c r="G501" s="140"/>
      <c r="H501" s="140"/>
      <c r="I501" s="140"/>
      <c r="J501" s="143"/>
    </row>
    <row r="502" spans="1:10" x14ac:dyDescent="0.2">
      <c r="A502" s="485" t="s">
        <v>1156</v>
      </c>
      <c r="B502" s="485"/>
      <c r="C502" s="485"/>
      <c r="D502" s="121" t="s">
        <v>1157</v>
      </c>
      <c r="E502" s="196">
        <v>1</v>
      </c>
      <c r="F502" s="197"/>
      <c r="G502" s="140"/>
      <c r="H502" s="140"/>
      <c r="I502" s="140"/>
      <c r="J502" s="143"/>
    </row>
    <row r="503" spans="1:10" x14ac:dyDescent="0.2">
      <c r="A503" s="498" t="s">
        <v>281</v>
      </c>
      <c r="B503" s="498"/>
      <c r="C503" s="498"/>
      <c r="D503" s="498"/>
      <c r="E503" s="198">
        <f>SUM(E500:E502)</f>
        <v>6</v>
      </c>
      <c r="F503" s="199"/>
      <c r="G503" s="146"/>
      <c r="H503" s="146"/>
      <c r="I503" s="146"/>
      <c r="J503" s="147"/>
    </row>
    <row r="504" spans="1:10" x14ac:dyDescent="0.2">
      <c r="A504" s="483"/>
      <c r="B504" s="483"/>
      <c r="C504" s="483"/>
      <c r="D504" s="483"/>
      <c r="E504" s="483"/>
      <c r="F504" s="501"/>
      <c r="G504" s="501"/>
      <c r="H504" s="501"/>
      <c r="I504" s="501"/>
      <c r="J504" s="501"/>
    </row>
    <row r="505" spans="1:10" x14ac:dyDescent="0.2">
      <c r="A505" s="502" t="s">
        <v>282</v>
      </c>
      <c r="B505" s="502"/>
      <c r="C505" s="502"/>
      <c r="D505" s="502"/>
      <c r="E505" s="502"/>
      <c r="F505" s="502"/>
      <c r="G505" s="502"/>
      <c r="H505" s="502"/>
      <c r="I505" s="502"/>
      <c r="J505" s="502"/>
    </row>
    <row r="506" spans="1:10" x14ac:dyDescent="0.2">
      <c r="A506" s="503" t="s">
        <v>283</v>
      </c>
      <c r="B506" s="503"/>
      <c r="C506" s="503"/>
      <c r="D506" s="503"/>
      <c r="E506" s="503"/>
      <c r="F506" s="503"/>
      <c r="G506" s="503"/>
      <c r="H506" s="503"/>
      <c r="I506" s="503"/>
      <c r="J506" s="503"/>
    </row>
    <row r="507" spans="1:10" x14ac:dyDescent="0.2">
      <c r="A507" s="538" t="s">
        <v>1131</v>
      </c>
      <c r="B507" s="538"/>
      <c r="C507" s="538"/>
      <c r="D507" s="538"/>
      <c r="E507" s="538"/>
      <c r="F507" s="538"/>
      <c r="G507" s="538"/>
      <c r="H507" s="538"/>
      <c r="I507" s="538"/>
      <c r="J507" s="538"/>
    </row>
    <row r="508" spans="1:10" x14ac:dyDescent="0.2">
      <c r="A508" s="538" t="s">
        <v>1132</v>
      </c>
      <c r="B508" s="538"/>
      <c r="C508" s="538"/>
      <c r="D508" s="538"/>
      <c r="E508" s="538"/>
      <c r="F508" s="538"/>
      <c r="G508" s="538"/>
      <c r="H508" s="538"/>
      <c r="I508" s="538"/>
      <c r="J508" s="538"/>
    </row>
    <row r="509" spans="1:10" x14ac:dyDescent="0.2">
      <c r="A509" s="538" t="s">
        <v>1133</v>
      </c>
      <c r="B509" s="538"/>
      <c r="C509" s="538"/>
      <c r="D509" s="538"/>
      <c r="E509" s="538"/>
      <c r="F509" s="538"/>
      <c r="G509" s="538"/>
      <c r="H509" s="538"/>
      <c r="I509" s="538"/>
      <c r="J509" s="538"/>
    </row>
    <row r="510" spans="1:10" x14ac:dyDescent="0.2">
      <c r="A510" s="538" t="s">
        <v>1134</v>
      </c>
      <c r="B510" s="538"/>
      <c r="C510" s="538"/>
      <c r="D510" s="538"/>
      <c r="E510" s="538"/>
      <c r="F510" s="538"/>
      <c r="G510" s="538"/>
      <c r="H510" s="538"/>
      <c r="I510" s="538"/>
      <c r="J510" s="538"/>
    </row>
    <row r="511" spans="1:10" x14ac:dyDescent="0.2">
      <c r="A511" s="538" t="s">
        <v>1135</v>
      </c>
      <c r="B511" s="538"/>
      <c r="C511" s="538"/>
      <c r="D511" s="538"/>
      <c r="E511" s="538"/>
      <c r="F511" s="538"/>
      <c r="G511" s="538"/>
      <c r="H511" s="538"/>
      <c r="I511" s="538"/>
      <c r="J511" s="538"/>
    </row>
    <row r="512" spans="1:10" x14ac:dyDescent="0.2">
      <c r="A512" s="483"/>
      <c r="B512" s="483"/>
      <c r="C512" s="483"/>
      <c r="D512" s="483"/>
      <c r="E512" s="483"/>
      <c r="F512" s="483"/>
      <c r="G512" s="483"/>
      <c r="H512" s="483"/>
      <c r="I512" s="483"/>
      <c r="J512" s="483"/>
    </row>
    <row r="513" spans="1:10" x14ac:dyDescent="0.2">
      <c r="A513" s="506" t="s">
        <v>359</v>
      </c>
      <c r="B513" s="506"/>
      <c r="C513" s="506"/>
      <c r="D513" s="506"/>
      <c r="E513" s="506"/>
      <c r="F513" s="506"/>
      <c r="G513" s="506"/>
      <c r="H513" s="506"/>
      <c r="I513" s="506"/>
      <c r="J513" s="506"/>
    </row>
    <row r="514" spans="1:10" x14ac:dyDescent="0.2">
      <c r="A514" s="483"/>
      <c r="B514" s="483"/>
      <c r="C514" s="483"/>
      <c r="D514" s="483"/>
      <c r="E514" s="483"/>
      <c r="F514" s="483"/>
      <c r="G514" s="483"/>
      <c r="H514" s="483"/>
      <c r="I514" s="483"/>
      <c r="J514" s="483"/>
    </row>
    <row r="515" spans="1:10" x14ac:dyDescent="0.2">
      <c r="A515" s="483"/>
      <c r="B515" s="483"/>
      <c r="C515" s="483"/>
      <c r="D515" s="483"/>
      <c r="E515" s="483"/>
      <c r="F515" s="483"/>
      <c r="G515" s="483"/>
      <c r="H515" s="483"/>
      <c r="I515" s="483"/>
      <c r="J515" s="483"/>
    </row>
    <row r="516" spans="1:10" x14ac:dyDescent="0.2">
      <c r="A516" s="483"/>
      <c r="B516" s="483"/>
      <c r="C516" s="483"/>
      <c r="D516" s="483"/>
      <c r="E516" s="483"/>
      <c r="F516" s="483"/>
      <c r="G516" s="483"/>
      <c r="H516" s="483"/>
      <c r="I516" s="483"/>
      <c r="J516" s="483"/>
    </row>
    <row r="517" spans="1:10" x14ac:dyDescent="0.2">
      <c r="A517" s="483"/>
      <c r="B517" s="483"/>
      <c r="C517" s="483"/>
      <c r="D517" s="483"/>
      <c r="E517" s="483"/>
      <c r="F517" s="483"/>
      <c r="G517" s="483"/>
      <c r="H517" s="483"/>
      <c r="I517" s="483"/>
      <c r="J517" s="483"/>
    </row>
    <row r="518" spans="1:10" ht="25.5" customHeight="1" x14ac:dyDescent="0.2">
      <c r="A518" s="502" t="s">
        <v>289</v>
      </c>
      <c r="B518" s="502"/>
      <c r="C518" s="502"/>
      <c r="D518" s="502"/>
      <c r="E518" s="502"/>
      <c r="F518" s="148" t="str">
        <f>F149</f>
        <v xml:space="preserve"> Actual 2013/14</v>
      </c>
      <c r="G518" s="148" t="str">
        <f>G149</f>
        <v xml:space="preserve"> Estimate 2014/15</v>
      </c>
      <c r="H518" s="148" t="str">
        <f>H149</f>
        <v xml:space="preserve"> Target 2015/16</v>
      </c>
      <c r="I518" s="148" t="str">
        <f>I149</f>
        <v xml:space="preserve"> Target 2016/17</v>
      </c>
      <c r="J518" s="148" t="str">
        <f>J149</f>
        <v xml:space="preserve"> Target 2017/18</v>
      </c>
    </row>
    <row r="519" spans="1:10" x14ac:dyDescent="0.2">
      <c r="A519" s="502" t="s">
        <v>295</v>
      </c>
      <c r="B519" s="502"/>
      <c r="C519" s="502"/>
      <c r="D519" s="502"/>
      <c r="E519" s="502"/>
      <c r="F519" s="502"/>
      <c r="G519" s="502"/>
      <c r="H519" s="502"/>
      <c r="I519" s="502"/>
      <c r="J519" s="502"/>
    </row>
    <row r="520" spans="1:10" ht="23.25" customHeight="1" x14ac:dyDescent="0.2">
      <c r="A520" s="543" t="s">
        <v>1136</v>
      </c>
      <c r="B520" s="543"/>
      <c r="C520" s="543"/>
      <c r="D520" s="543"/>
      <c r="E520" s="543"/>
      <c r="F520" s="200"/>
      <c r="G520" s="137"/>
      <c r="H520" s="137"/>
      <c r="I520" s="137"/>
      <c r="J520" s="137"/>
    </row>
    <row r="521" spans="1:10" x14ac:dyDescent="0.2">
      <c r="A521" s="538" t="s">
        <v>1137</v>
      </c>
      <c r="B521" s="538"/>
      <c r="C521" s="538"/>
      <c r="D521" s="538"/>
      <c r="E521" s="538"/>
      <c r="F521" s="200"/>
      <c r="G521" s="137"/>
      <c r="H521" s="137"/>
      <c r="I521" s="137"/>
      <c r="J521" s="137"/>
    </row>
    <row r="522" spans="1:10" x14ac:dyDescent="0.2">
      <c r="A522" s="538" t="s">
        <v>1138</v>
      </c>
      <c r="B522" s="538"/>
      <c r="C522" s="538"/>
      <c r="D522" s="538"/>
      <c r="E522" s="538"/>
      <c r="F522" s="200"/>
      <c r="G522" s="137"/>
      <c r="H522" s="137"/>
      <c r="I522" s="137"/>
      <c r="J522" s="137"/>
    </row>
    <row r="523" spans="1:10" ht="24" customHeight="1" x14ac:dyDescent="0.2">
      <c r="A523" s="538" t="s">
        <v>1139</v>
      </c>
      <c r="B523" s="538"/>
      <c r="C523" s="538"/>
      <c r="D523" s="538"/>
      <c r="E523" s="538"/>
      <c r="F523" s="200"/>
      <c r="G523" s="137"/>
      <c r="H523" s="137"/>
      <c r="I523" s="137"/>
      <c r="J523" s="137"/>
    </row>
    <row r="524" spans="1:10" x14ac:dyDescent="0.2">
      <c r="A524" s="507"/>
      <c r="B524" s="507"/>
      <c r="C524" s="507"/>
      <c r="D524" s="507"/>
      <c r="E524" s="507"/>
      <c r="F524" s="200"/>
      <c r="G524" s="137"/>
      <c r="H524" s="137"/>
      <c r="I524" s="137"/>
      <c r="J524" s="137"/>
    </row>
    <row r="525" spans="1:10" ht="24" customHeight="1" x14ac:dyDescent="0.2">
      <c r="A525" s="502" t="s">
        <v>300</v>
      </c>
      <c r="B525" s="502"/>
      <c r="C525" s="502"/>
      <c r="D525" s="502"/>
      <c r="E525" s="502"/>
      <c r="F525" s="502"/>
      <c r="G525" s="502"/>
      <c r="H525" s="502"/>
      <c r="I525" s="502"/>
      <c r="J525" s="502"/>
    </row>
    <row r="526" spans="1:10" x14ac:dyDescent="0.2">
      <c r="A526" s="538" t="s">
        <v>1140</v>
      </c>
      <c r="B526" s="538"/>
      <c r="C526" s="538"/>
      <c r="D526" s="538"/>
      <c r="E526" s="538"/>
      <c r="F526" s="200"/>
      <c r="G526" s="137"/>
      <c r="H526" s="137"/>
      <c r="I526" s="137"/>
      <c r="J526" s="137"/>
    </row>
    <row r="527" spans="1:10" x14ac:dyDescent="0.2">
      <c r="A527" s="538" t="s">
        <v>1141</v>
      </c>
      <c r="B527" s="538"/>
      <c r="C527" s="538"/>
      <c r="D527" s="538"/>
      <c r="E527" s="538"/>
      <c r="F527" s="200"/>
      <c r="G527" s="137"/>
      <c r="H527" s="137"/>
      <c r="I527" s="137"/>
      <c r="J527" s="137"/>
    </row>
    <row r="528" spans="1:10" x14ac:dyDescent="0.2">
      <c r="A528" s="538" t="s">
        <v>1142</v>
      </c>
      <c r="B528" s="538"/>
      <c r="C528" s="538"/>
      <c r="D528" s="538"/>
      <c r="E528" s="538"/>
      <c r="F528" s="200"/>
      <c r="G528" s="137"/>
      <c r="H528" s="137"/>
      <c r="I528" s="137"/>
      <c r="J528" s="137"/>
    </row>
    <row r="530" spans="1:10" ht="12.75" customHeight="1" x14ac:dyDescent="0.2">
      <c r="A530" s="492" t="s">
        <v>1143</v>
      </c>
      <c r="B530" s="492"/>
      <c r="C530" s="492"/>
      <c r="D530" s="492"/>
      <c r="E530" s="492"/>
      <c r="F530" s="492"/>
      <c r="G530" s="492"/>
      <c r="H530" s="492"/>
      <c r="I530" s="492"/>
      <c r="J530" s="492"/>
    </row>
    <row r="531" spans="1:10" ht="33.75" customHeight="1" x14ac:dyDescent="0.2">
      <c r="A531" s="578" t="s">
        <v>269</v>
      </c>
      <c r="B531" s="578"/>
      <c r="C531" s="578"/>
      <c r="D531" s="578"/>
      <c r="E531" s="578"/>
      <c r="F531" s="578"/>
      <c r="G531" s="578"/>
      <c r="H531" s="578"/>
      <c r="I531" s="578"/>
      <c r="J531" s="578"/>
    </row>
    <row r="532" spans="1:10" ht="12.75" customHeight="1" x14ac:dyDescent="0.2">
      <c r="A532" s="483"/>
      <c r="B532" s="483"/>
      <c r="C532" s="483"/>
      <c r="D532" s="483"/>
      <c r="E532" s="483"/>
      <c r="F532" s="483"/>
      <c r="G532" s="483"/>
      <c r="H532" s="483"/>
      <c r="I532" s="483"/>
      <c r="J532" s="483"/>
    </row>
    <row r="533" spans="1:10" ht="12.75" customHeight="1" x14ac:dyDescent="0.2">
      <c r="A533" s="482" t="s">
        <v>271</v>
      </c>
      <c r="B533" s="482"/>
      <c r="C533" s="482"/>
      <c r="D533" s="482"/>
      <c r="E533" s="482"/>
      <c r="F533" s="482"/>
      <c r="G533" s="482"/>
      <c r="H533" s="482"/>
      <c r="I533" s="482"/>
      <c r="J533" s="482"/>
    </row>
    <row r="534" spans="1:10" ht="33.75" x14ac:dyDescent="0.2">
      <c r="A534" s="131" t="s">
        <v>225</v>
      </c>
      <c r="B534" s="493" t="s">
        <v>224</v>
      </c>
      <c r="C534" s="493"/>
      <c r="D534" s="493"/>
      <c r="E534" s="120" t="s">
        <v>1144</v>
      </c>
      <c r="F534" s="120" t="s">
        <v>1145</v>
      </c>
      <c r="G534" s="120" t="s">
        <v>1146</v>
      </c>
      <c r="H534" s="120" t="s">
        <v>1147</v>
      </c>
      <c r="I534" s="120" t="s">
        <v>1148</v>
      </c>
      <c r="J534" s="120" t="s">
        <v>1149</v>
      </c>
    </row>
    <row r="535" spans="1:10" ht="12.75" customHeight="1" x14ac:dyDescent="0.2">
      <c r="A535" s="121">
        <v>122</v>
      </c>
      <c r="B535" s="485" t="s">
        <v>689</v>
      </c>
      <c r="C535" s="485" t="s">
        <v>689</v>
      </c>
      <c r="D535" s="485" t="s">
        <v>689</v>
      </c>
      <c r="E535" s="122">
        <v>0</v>
      </c>
      <c r="F535" s="192">
        <v>0</v>
      </c>
      <c r="G535" s="122">
        <v>0</v>
      </c>
      <c r="H535" s="123">
        <v>7000</v>
      </c>
      <c r="I535" s="133">
        <v>7000</v>
      </c>
      <c r="J535" s="122">
        <v>7000</v>
      </c>
    </row>
    <row r="536" spans="1:10" ht="12.75" customHeight="1" x14ac:dyDescent="0.2">
      <c r="A536" s="121">
        <v>122</v>
      </c>
      <c r="B536" s="485" t="s">
        <v>690</v>
      </c>
      <c r="C536" s="485" t="s">
        <v>690</v>
      </c>
      <c r="D536" s="485" t="s">
        <v>690</v>
      </c>
      <c r="E536" s="122">
        <v>0</v>
      </c>
      <c r="F536" s="192">
        <v>0</v>
      </c>
      <c r="G536" s="122">
        <v>0</v>
      </c>
      <c r="H536" s="123">
        <v>400</v>
      </c>
      <c r="I536" s="133">
        <v>400</v>
      </c>
      <c r="J536" s="122">
        <v>400</v>
      </c>
    </row>
    <row r="537" spans="1:10" ht="12.75" customHeight="1" x14ac:dyDescent="0.2">
      <c r="A537" s="487" t="s">
        <v>1012</v>
      </c>
      <c r="B537" s="487"/>
      <c r="C537" s="487"/>
      <c r="D537" s="487"/>
      <c r="E537" s="124">
        <f>SUM(E535:E536)</f>
        <v>0</v>
      </c>
      <c r="F537" s="124">
        <f t="shared" ref="F537:J537" si="79">SUM(F535:F536)</f>
        <v>0</v>
      </c>
      <c r="G537" s="124">
        <f t="shared" si="79"/>
        <v>0</v>
      </c>
      <c r="H537" s="124">
        <f t="shared" si="79"/>
        <v>7400</v>
      </c>
      <c r="I537" s="124">
        <f t="shared" si="79"/>
        <v>7400</v>
      </c>
      <c r="J537" s="124">
        <f t="shared" si="79"/>
        <v>7400</v>
      </c>
    </row>
    <row r="538" spans="1:10" ht="12.75" customHeight="1" x14ac:dyDescent="0.2">
      <c r="A538" s="483"/>
      <c r="B538" s="483"/>
      <c r="C538" s="483"/>
      <c r="D538" s="483"/>
      <c r="E538" s="483"/>
      <c r="F538" s="483"/>
      <c r="G538" s="483"/>
      <c r="H538" s="483"/>
      <c r="I538" s="483"/>
      <c r="J538" s="483"/>
    </row>
    <row r="539" spans="1:10" ht="12.75" customHeight="1" x14ac:dyDescent="0.2">
      <c r="A539" s="482" t="s">
        <v>262</v>
      </c>
      <c r="B539" s="482"/>
      <c r="C539" s="482"/>
      <c r="D539" s="482"/>
      <c r="E539" s="482"/>
      <c r="F539" s="482"/>
      <c r="G539" s="482"/>
      <c r="H539" s="482"/>
      <c r="I539" s="482"/>
      <c r="J539" s="482"/>
    </row>
    <row r="540" spans="1:10" ht="12.75" customHeight="1" x14ac:dyDescent="0.2">
      <c r="A540" s="131" t="s">
        <v>225</v>
      </c>
      <c r="B540" s="493" t="s">
        <v>224</v>
      </c>
      <c r="C540" s="493"/>
      <c r="D540" s="493"/>
      <c r="E540" s="120" t="s">
        <v>1144</v>
      </c>
      <c r="F540" s="120" t="s">
        <v>1145</v>
      </c>
      <c r="G540" s="120" t="s">
        <v>1146</v>
      </c>
      <c r="H540" s="120" t="s">
        <v>1147</v>
      </c>
      <c r="I540" s="120" t="s">
        <v>1148</v>
      </c>
      <c r="J540" s="120" t="s">
        <v>1149</v>
      </c>
    </row>
    <row r="541" spans="1:10" ht="12.75" customHeight="1" x14ac:dyDescent="0.2">
      <c r="A541" s="493" t="s">
        <v>1150</v>
      </c>
      <c r="B541" s="493"/>
      <c r="C541" s="493"/>
      <c r="D541" s="493"/>
      <c r="E541" s="493"/>
      <c r="F541" s="493"/>
      <c r="G541" s="493"/>
      <c r="H541" s="493"/>
      <c r="I541" s="493"/>
      <c r="J541" s="137"/>
    </row>
    <row r="542" spans="1:10" x14ac:dyDescent="0.2">
      <c r="A542" s="213">
        <v>210</v>
      </c>
      <c r="B542" s="483" t="s">
        <v>6</v>
      </c>
      <c r="C542" s="483"/>
      <c r="D542" s="483"/>
      <c r="E542" s="157">
        <v>0</v>
      </c>
      <c r="F542" s="155">
        <v>0</v>
      </c>
      <c r="G542" s="157">
        <v>0</v>
      </c>
      <c r="H542" s="156">
        <v>87100</v>
      </c>
      <c r="I542" s="157">
        <v>87100</v>
      </c>
      <c r="J542" s="157">
        <v>87100</v>
      </c>
    </row>
    <row r="543" spans="1:10" x14ac:dyDescent="0.2">
      <c r="A543" s="213">
        <v>212</v>
      </c>
      <c r="B543" s="483" t="s">
        <v>8</v>
      </c>
      <c r="C543" s="483"/>
      <c r="D543" s="483"/>
      <c r="E543" s="157">
        <v>0</v>
      </c>
      <c r="F543" s="155">
        <v>0</v>
      </c>
      <c r="G543" s="157">
        <v>0</v>
      </c>
      <c r="H543" s="156">
        <v>0</v>
      </c>
      <c r="I543" s="157">
        <v>0</v>
      </c>
      <c r="J543" s="157">
        <v>0</v>
      </c>
    </row>
    <row r="544" spans="1:10" x14ac:dyDescent="0.2">
      <c r="A544" s="213">
        <v>216</v>
      </c>
      <c r="B544" s="483" t="s">
        <v>9</v>
      </c>
      <c r="C544" s="483"/>
      <c r="D544" s="483"/>
      <c r="E544" s="157"/>
      <c r="F544" s="155"/>
      <c r="G544" s="157"/>
      <c r="H544" s="156">
        <v>9600</v>
      </c>
      <c r="I544" s="157">
        <v>9600</v>
      </c>
      <c r="J544" s="157">
        <v>9600</v>
      </c>
    </row>
    <row r="545" spans="1:10" x14ac:dyDescent="0.2">
      <c r="A545" s="213">
        <v>218</v>
      </c>
      <c r="B545" s="483" t="s">
        <v>272</v>
      </c>
      <c r="C545" s="483"/>
      <c r="D545" s="483"/>
      <c r="E545" s="157">
        <v>0</v>
      </c>
      <c r="F545" s="155">
        <v>0</v>
      </c>
      <c r="G545" s="157">
        <v>0</v>
      </c>
      <c r="H545" s="156">
        <v>0</v>
      </c>
      <c r="I545" s="157">
        <v>0</v>
      </c>
      <c r="J545" s="157">
        <v>0</v>
      </c>
    </row>
    <row r="546" spans="1:10" ht="12.75" customHeight="1" x14ac:dyDescent="0.2">
      <c r="A546" s="497" t="s">
        <v>1151</v>
      </c>
      <c r="B546" s="497"/>
      <c r="C546" s="497"/>
      <c r="D546" s="497"/>
      <c r="E546" s="132">
        <f>SUM(E542:E545)</f>
        <v>0</v>
      </c>
      <c r="F546" s="132">
        <f t="shared" ref="F546:J546" si="80">SUM(F542:F545)</f>
        <v>0</v>
      </c>
      <c r="G546" s="132">
        <f t="shared" si="80"/>
        <v>0</v>
      </c>
      <c r="H546" s="132">
        <f t="shared" si="80"/>
        <v>96700</v>
      </c>
      <c r="I546" s="132">
        <f t="shared" si="80"/>
        <v>96700</v>
      </c>
      <c r="J546" s="132">
        <f t="shared" si="80"/>
        <v>96700</v>
      </c>
    </row>
    <row r="547" spans="1:10" ht="12.75" customHeight="1" x14ac:dyDescent="0.2">
      <c r="A547" s="497" t="s">
        <v>274</v>
      </c>
      <c r="B547" s="497"/>
      <c r="C547" s="497"/>
      <c r="D547" s="497"/>
      <c r="E547" s="497"/>
      <c r="F547" s="497"/>
      <c r="G547" s="497"/>
      <c r="H547" s="497"/>
      <c r="I547" s="497"/>
      <c r="J547" s="137"/>
    </row>
    <row r="548" spans="1:10" x14ac:dyDescent="0.2">
      <c r="A548" s="213">
        <v>222</v>
      </c>
      <c r="B548" s="483" t="s">
        <v>1152</v>
      </c>
      <c r="C548" s="483"/>
      <c r="D548" s="483"/>
      <c r="E548" s="157">
        <v>0</v>
      </c>
      <c r="F548" s="155">
        <v>0</v>
      </c>
      <c r="G548" s="157">
        <v>0</v>
      </c>
      <c r="H548" s="156">
        <v>15500</v>
      </c>
      <c r="I548" s="157">
        <v>15500</v>
      </c>
      <c r="J548" s="157">
        <v>15500</v>
      </c>
    </row>
    <row r="549" spans="1:10" x14ac:dyDescent="0.2">
      <c r="A549" s="213">
        <v>228</v>
      </c>
      <c r="B549" s="483" t="s">
        <v>189</v>
      </c>
      <c r="C549" s="483"/>
      <c r="D549" s="483"/>
      <c r="E549" s="157">
        <v>0</v>
      </c>
      <c r="F549" s="155">
        <v>0</v>
      </c>
      <c r="G549" s="157">
        <v>0</v>
      </c>
      <c r="H549" s="156">
        <v>2000</v>
      </c>
      <c r="I549" s="157">
        <v>2000</v>
      </c>
      <c r="J549" s="157">
        <v>2000</v>
      </c>
    </row>
    <row r="550" spans="1:10" x14ac:dyDescent="0.2">
      <c r="A550" s="213">
        <v>275</v>
      </c>
      <c r="B550" s="483" t="s">
        <v>210</v>
      </c>
      <c r="C550" s="483"/>
      <c r="D550" s="483"/>
      <c r="E550" s="157">
        <v>0</v>
      </c>
      <c r="F550" s="155">
        <v>0</v>
      </c>
      <c r="G550" s="157">
        <v>0</v>
      </c>
      <c r="H550" s="156">
        <v>2100</v>
      </c>
      <c r="I550" s="157">
        <v>2100</v>
      </c>
      <c r="J550" s="157">
        <v>2100</v>
      </c>
    </row>
    <row r="551" spans="1:10" x14ac:dyDescent="0.2">
      <c r="A551" s="213">
        <v>280</v>
      </c>
      <c r="B551" s="483" t="s">
        <v>1153</v>
      </c>
      <c r="C551" s="483"/>
      <c r="D551" s="483"/>
      <c r="E551" s="157">
        <v>0</v>
      </c>
      <c r="F551" s="155">
        <v>0</v>
      </c>
      <c r="G551" s="157">
        <v>0</v>
      </c>
      <c r="H551" s="156">
        <v>60000</v>
      </c>
      <c r="I551" s="157">
        <v>60000</v>
      </c>
      <c r="J551" s="157">
        <v>60000</v>
      </c>
    </row>
    <row r="552" spans="1:10" ht="12.75" customHeight="1" x14ac:dyDescent="0.2">
      <c r="A552" s="497" t="s">
        <v>276</v>
      </c>
      <c r="B552" s="497"/>
      <c r="C552" s="497"/>
      <c r="D552" s="497"/>
      <c r="E552" s="132">
        <f t="shared" ref="E552:G552" si="81">SUM(E548:E550)</f>
        <v>0</v>
      </c>
      <c r="F552" s="193">
        <f t="shared" si="81"/>
        <v>0</v>
      </c>
      <c r="G552" s="132">
        <f t="shared" si="81"/>
        <v>0</v>
      </c>
      <c r="H552" s="132">
        <f>SUM(H548:H551)</f>
        <v>79600</v>
      </c>
      <c r="I552" s="132">
        <f>SUM(I548:I551)</f>
        <v>79600</v>
      </c>
      <c r="J552" s="132">
        <f>SUM(J548:J551)</f>
        <v>79600</v>
      </c>
    </row>
    <row r="553" spans="1:10" ht="12.75" customHeight="1" x14ac:dyDescent="0.2">
      <c r="A553" s="498" t="s">
        <v>277</v>
      </c>
      <c r="B553" s="498"/>
      <c r="C553" s="498"/>
      <c r="D553" s="498"/>
      <c r="E553" s="134">
        <f t="shared" ref="E553:J553" si="82">SUM(E546,E552)</f>
        <v>0</v>
      </c>
      <c r="F553" s="134">
        <f t="shared" si="82"/>
        <v>0</v>
      </c>
      <c r="G553" s="134">
        <f t="shared" si="82"/>
        <v>0</v>
      </c>
      <c r="H553" s="134">
        <f t="shared" si="82"/>
        <v>176300</v>
      </c>
      <c r="I553" s="134">
        <f t="shared" si="82"/>
        <v>176300</v>
      </c>
      <c r="J553" s="134">
        <f t="shared" si="82"/>
        <v>176300</v>
      </c>
    </row>
    <row r="554" spans="1:10" ht="12.75" customHeight="1" x14ac:dyDescent="0.2">
      <c r="A554" s="483"/>
      <c r="B554" s="483"/>
      <c r="C554" s="483"/>
      <c r="D554" s="483"/>
      <c r="E554" s="483"/>
      <c r="F554" s="483"/>
      <c r="G554" s="483"/>
      <c r="H554" s="483"/>
      <c r="I554" s="483"/>
      <c r="J554" s="137"/>
    </row>
    <row r="555" spans="1:10" ht="12.75" customHeight="1" x14ac:dyDescent="0.2">
      <c r="A555" s="500" t="s">
        <v>14</v>
      </c>
      <c r="B555" s="500"/>
      <c r="C555" s="500"/>
      <c r="D555" s="500"/>
      <c r="E555" s="500"/>
      <c r="F555" s="500"/>
      <c r="G555" s="500"/>
      <c r="H555" s="500"/>
      <c r="I555" s="500"/>
      <c r="J555" s="500"/>
    </row>
    <row r="556" spans="1:10" ht="16.899999999999999" customHeight="1" x14ac:dyDescent="0.2">
      <c r="A556" s="484" t="s">
        <v>224</v>
      </c>
      <c r="B556" s="484"/>
      <c r="C556" s="484"/>
      <c r="D556" s="484"/>
      <c r="E556" s="516" t="s">
        <v>1144</v>
      </c>
      <c r="F556" s="516" t="s">
        <v>1145</v>
      </c>
      <c r="G556" s="516" t="s">
        <v>1146</v>
      </c>
      <c r="H556" s="516" t="s">
        <v>1147</v>
      </c>
      <c r="I556" s="516" t="s">
        <v>1148</v>
      </c>
      <c r="J556" s="516" t="s">
        <v>1149</v>
      </c>
    </row>
    <row r="557" spans="1:10" x14ac:dyDescent="0.2">
      <c r="A557" s="119" t="s">
        <v>225</v>
      </c>
      <c r="B557" s="119" t="s">
        <v>226</v>
      </c>
      <c r="C557" s="484" t="s">
        <v>227</v>
      </c>
      <c r="D557" s="484"/>
      <c r="E557" s="517"/>
      <c r="F557" s="517"/>
      <c r="G557" s="517"/>
      <c r="H557" s="517"/>
      <c r="I557" s="517"/>
      <c r="J557" s="517"/>
    </row>
    <row r="558" spans="1:10" ht="12.75" customHeight="1" x14ac:dyDescent="0.2">
      <c r="A558" s="135"/>
      <c r="B558" s="135"/>
      <c r="C558" s="497"/>
      <c r="D558" s="497"/>
      <c r="E558" s="133"/>
      <c r="F558" s="155"/>
      <c r="G558" s="133"/>
      <c r="H558" s="123"/>
      <c r="I558" s="133"/>
      <c r="J558" s="122"/>
    </row>
    <row r="559" spans="1:10" ht="12.75" customHeight="1" x14ac:dyDescent="0.2">
      <c r="A559" s="135"/>
      <c r="B559" s="135"/>
      <c r="C559" s="497"/>
      <c r="D559" s="497"/>
      <c r="E559" s="133"/>
      <c r="F559" s="155"/>
      <c r="G559" s="133"/>
      <c r="H559" s="123"/>
      <c r="I559" s="133"/>
      <c r="J559" s="122"/>
    </row>
    <row r="560" spans="1:10" ht="12.75" customHeight="1" x14ac:dyDescent="0.2">
      <c r="A560" s="487" t="s">
        <v>14</v>
      </c>
      <c r="B560" s="487"/>
      <c r="C560" s="487"/>
      <c r="D560" s="487"/>
      <c r="E560" s="124">
        <v>0</v>
      </c>
      <c r="F560" s="124">
        <v>0</v>
      </c>
      <c r="G560" s="124">
        <v>0</v>
      </c>
      <c r="H560" s="124">
        <v>0</v>
      </c>
      <c r="I560" s="124">
        <v>0</v>
      </c>
      <c r="J560" s="124">
        <v>0</v>
      </c>
    </row>
    <row r="561" spans="1:10" ht="12.75" customHeight="1" x14ac:dyDescent="0.2">
      <c r="A561" s="537"/>
      <c r="B561" s="537"/>
      <c r="C561" s="537"/>
      <c r="D561" s="537"/>
      <c r="E561" s="537"/>
      <c r="F561" s="537"/>
      <c r="G561" s="537"/>
      <c r="H561" s="537"/>
      <c r="I561" s="537"/>
      <c r="J561" s="537"/>
    </row>
    <row r="562" spans="1:10" ht="12.75" customHeight="1" x14ac:dyDescent="0.2">
      <c r="A562" s="499" t="s">
        <v>266</v>
      </c>
      <c r="B562" s="499"/>
      <c r="C562" s="499"/>
      <c r="D562" s="499"/>
      <c r="E562" s="499"/>
      <c r="F562" s="508"/>
      <c r="G562" s="508"/>
      <c r="H562" s="508"/>
      <c r="I562" s="508"/>
      <c r="J562" s="508"/>
    </row>
    <row r="563" spans="1:10" ht="12.75" customHeight="1" x14ac:dyDescent="0.2">
      <c r="A563" s="484" t="s">
        <v>278</v>
      </c>
      <c r="B563" s="484"/>
      <c r="C563" s="484"/>
      <c r="D563" s="120" t="s">
        <v>279</v>
      </c>
      <c r="E563" s="194" t="s">
        <v>280</v>
      </c>
      <c r="F563" s="195"/>
      <c r="G563" s="152"/>
      <c r="H563" s="152"/>
      <c r="I563" s="152"/>
      <c r="J563" s="153"/>
    </row>
    <row r="564" spans="1:10" ht="12.75" customHeight="1" x14ac:dyDescent="0.2">
      <c r="A564" s="485" t="s">
        <v>1154</v>
      </c>
      <c r="B564" s="485"/>
      <c r="C564" s="485"/>
      <c r="D564" s="121" t="s">
        <v>1155</v>
      </c>
      <c r="E564" s="196">
        <v>1</v>
      </c>
      <c r="F564" s="197"/>
      <c r="G564" s="140"/>
      <c r="H564" s="140"/>
      <c r="I564" s="140"/>
      <c r="J564" s="143"/>
    </row>
    <row r="565" spans="1:10" ht="12.75" customHeight="1" x14ac:dyDescent="0.2">
      <c r="A565" s="485" t="s">
        <v>1156</v>
      </c>
      <c r="B565" s="485"/>
      <c r="C565" s="485"/>
      <c r="D565" s="259" t="s">
        <v>1157</v>
      </c>
      <c r="E565" s="196">
        <v>1</v>
      </c>
      <c r="F565" s="197"/>
      <c r="G565" s="140"/>
      <c r="H565" s="140"/>
      <c r="I565" s="140"/>
      <c r="J565" s="143"/>
    </row>
    <row r="566" spans="1:10" ht="12.75" customHeight="1" x14ac:dyDescent="0.2">
      <c r="A566" s="498" t="s">
        <v>281</v>
      </c>
      <c r="B566" s="498"/>
      <c r="C566" s="498"/>
      <c r="D566" s="498"/>
      <c r="E566" s="198">
        <f>SUM(E564:E565)</f>
        <v>2</v>
      </c>
      <c r="F566" s="199"/>
      <c r="G566" s="146"/>
      <c r="H566" s="146"/>
      <c r="I566" s="146"/>
      <c r="J566" s="147"/>
    </row>
    <row r="567" spans="1:10" ht="12.75" customHeight="1" x14ac:dyDescent="0.2">
      <c r="A567" s="483"/>
      <c r="B567" s="483"/>
      <c r="C567" s="483"/>
      <c r="D567" s="483"/>
      <c r="E567" s="483"/>
      <c r="F567" s="501"/>
      <c r="G567" s="501"/>
      <c r="H567" s="501"/>
      <c r="I567" s="501"/>
      <c r="J567" s="501"/>
    </row>
    <row r="568" spans="1:10" ht="12.75" customHeight="1" x14ac:dyDescent="0.2">
      <c r="A568" s="502" t="s">
        <v>282</v>
      </c>
      <c r="B568" s="502"/>
      <c r="C568" s="502"/>
      <c r="D568" s="502"/>
      <c r="E568" s="502"/>
      <c r="F568" s="502"/>
      <c r="G568" s="502"/>
      <c r="H568" s="502"/>
      <c r="I568" s="502"/>
      <c r="J568" s="502"/>
    </row>
    <row r="569" spans="1:10" ht="12.75" customHeight="1" x14ac:dyDescent="0.2">
      <c r="A569" s="503" t="s">
        <v>1158</v>
      </c>
      <c r="B569" s="503"/>
      <c r="C569" s="503"/>
      <c r="D569" s="503"/>
      <c r="E569" s="503"/>
      <c r="F569" s="503"/>
      <c r="G569" s="503"/>
      <c r="H569" s="503"/>
      <c r="I569" s="503"/>
      <c r="J569" s="503"/>
    </row>
    <row r="570" spans="1:10" ht="12.75" customHeight="1" x14ac:dyDescent="0.2">
      <c r="A570" s="538" t="s">
        <v>1159</v>
      </c>
      <c r="B570" s="538"/>
      <c r="C570" s="538"/>
      <c r="D570" s="538"/>
      <c r="E570" s="538"/>
      <c r="F570" s="538"/>
      <c r="G570" s="538"/>
      <c r="H570" s="538"/>
      <c r="I570" s="538"/>
      <c r="J570" s="538"/>
    </row>
    <row r="571" spans="1:10" ht="12.75" customHeight="1" x14ac:dyDescent="0.2">
      <c r="A571" s="538" t="s">
        <v>1160</v>
      </c>
      <c r="B571" s="538"/>
      <c r="C571" s="538"/>
      <c r="D571" s="538"/>
      <c r="E571" s="538"/>
      <c r="F571" s="538"/>
      <c r="G571" s="538"/>
      <c r="H571" s="538"/>
      <c r="I571" s="538"/>
      <c r="J571" s="538"/>
    </row>
    <row r="572" spans="1:10" ht="12.75" customHeight="1" x14ac:dyDescent="0.2">
      <c r="A572" s="538" t="s">
        <v>1161</v>
      </c>
      <c r="B572" s="538"/>
      <c r="C572" s="538"/>
      <c r="D572" s="538"/>
      <c r="E572" s="538"/>
      <c r="F572" s="538"/>
      <c r="G572" s="538"/>
      <c r="H572" s="538"/>
      <c r="I572" s="538"/>
      <c r="J572" s="538"/>
    </row>
    <row r="573" spans="1:10" ht="12.75" customHeight="1" x14ac:dyDescent="0.2">
      <c r="A573" s="538" t="s">
        <v>1162</v>
      </c>
      <c r="B573" s="538"/>
      <c r="C573" s="538"/>
      <c r="D573" s="538"/>
      <c r="E573" s="538"/>
      <c r="F573" s="538"/>
      <c r="G573" s="538"/>
      <c r="H573" s="538"/>
      <c r="I573" s="538"/>
      <c r="J573" s="538"/>
    </row>
    <row r="574" spans="1:10" ht="12.75" customHeight="1" x14ac:dyDescent="0.2">
      <c r="A574" s="596" t="s">
        <v>1163</v>
      </c>
      <c r="B574" s="597"/>
      <c r="C574" s="597"/>
      <c r="D574" s="597"/>
      <c r="E574" s="597"/>
      <c r="F574" s="597"/>
      <c r="G574" s="597"/>
      <c r="H574" s="597"/>
      <c r="I574" s="597"/>
      <c r="J574" s="598"/>
    </row>
    <row r="575" spans="1:10" ht="12.75" customHeight="1" x14ac:dyDescent="0.2">
      <c r="A575" s="596" t="s">
        <v>1164</v>
      </c>
      <c r="B575" s="597"/>
      <c r="C575" s="597"/>
      <c r="D575" s="597"/>
      <c r="E575" s="597"/>
      <c r="F575" s="597"/>
      <c r="G575" s="597"/>
      <c r="H575" s="597"/>
      <c r="I575" s="597"/>
      <c r="J575" s="598"/>
    </row>
    <row r="576" spans="1:10" ht="12.75" customHeight="1" x14ac:dyDescent="0.2">
      <c r="A576" s="599" t="s">
        <v>1165</v>
      </c>
      <c r="B576" s="600"/>
      <c r="C576" s="600"/>
      <c r="D576" s="600"/>
      <c r="E576" s="600"/>
      <c r="F576" s="600"/>
      <c r="G576" s="600"/>
      <c r="H576" s="600"/>
      <c r="I576" s="600"/>
      <c r="J576" s="601"/>
    </row>
    <row r="577" spans="1:10" ht="12.75" customHeight="1" x14ac:dyDescent="0.2">
      <c r="A577" s="599" t="s">
        <v>1166</v>
      </c>
      <c r="B577" s="600"/>
      <c r="C577" s="600"/>
      <c r="D577" s="600"/>
      <c r="E577" s="600"/>
      <c r="F577" s="600"/>
      <c r="G577" s="600"/>
      <c r="H577" s="600"/>
      <c r="I577" s="600"/>
      <c r="J577" s="601"/>
    </row>
    <row r="578" spans="1:10" ht="12.75" customHeight="1" x14ac:dyDescent="0.2">
      <c r="A578" s="599" t="s">
        <v>1167</v>
      </c>
      <c r="B578" s="600"/>
      <c r="C578" s="600"/>
      <c r="D578" s="600"/>
      <c r="E578" s="600"/>
      <c r="F578" s="600"/>
      <c r="G578" s="600"/>
      <c r="H578" s="600"/>
      <c r="I578" s="600"/>
      <c r="J578" s="601"/>
    </row>
    <row r="579" spans="1:10" ht="12.75" customHeight="1" x14ac:dyDescent="0.2">
      <c r="A579" s="483"/>
      <c r="B579" s="483"/>
      <c r="C579" s="483"/>
      <c r="D579" s="483"/>
      <c r="E579" s="483"/>
      <c r="F579" s="483"/>
      <c r="G579" s="483"/>
      <c r="H579" s="483"/>
      <c r="I579" s="483"/>
      <c r="J579" s="483"/>
    </row>
    <row r="580" spans="1:10" x14ac:dyDescent="0.2">
      <c r="A580" s="506" t="s">
        <v>359</v>
      </c>
      <c r="B580" s="506"/>
      <c r="C580" s="506"/>
      <c r="D580" s="506"/>
      <c r="E580" s="506"/>
      <c r="F580" s="506"/>
      <c r="G580" s="506"/>
      <c r="H580" s="506"/>
      <c r="I580" s="506"/>
      <c r="J580" s="506"/>
    </row>
    <row r="581" spans="1:10" x14ac:dyDescent="0.2">
      <c r="A581" s="483"/>
      <c r="B581" s="483"/>
      <c r="C581" s="483"/>
      <c r="D581" s="483"/>
      <c r="E581" s="483"/>
      <c r="F581" s="483"/>
      <c r="G581" s="483"/>
      <c r="H581" s="483"/>
      <c r="I581" s="483"/>
      <c r="J581" s="483"/>
    </row>
    <row r="582" spans="1:10" x14ac:dyDescent="0.2">
      <c r="A582" s="483"/>
      <c r="B582" s="483"/>
      <c r="C582" s="483"/>
      <c r="D582" s="483"/>
      <c r="E582" s="483"/>
      <c r="F582" s="483"/>
      <c r="G582" s="483"/>
      <c r="H582" s="483"/>
      <c r="I582" s="483"/>
      <c r="J582" s="483"/>
    </row>
    <row r="583" spans="1:10" x14ac:dyDescent="0.2">
      <c r="A583" s="483"/>
      <c r="B583" s="483"/>
      <c r="C583" s="483"/>
      <c r="D583" s="483"/>
      <c r="E583" s="483"/>
      <c r="F583" s="483"/>
      <c r="G583" s="483"/>
      <c r="H583" s="483"/>
      <c r="I583" s="483"/>
      <c r="J583" s="483"/>
    </row>
    <row r="584" spans="1:10" x14ac:dyDescent="0.2">
      <c r="A584" s="483"/>
      <c r="B584" s="483"/>
      <c r="C584" s="483"/>
      <c r="D584" s="483"/>
      <c r="E584" s="483"/>
      <c r="F584" s="483"/>
      <c r="G584" s="483"/>
      <c r="H584" s="483"/>
      <c r="I584" s="483"/>
      <c r="J584" s="483"/>
    </row>
    <row r="585" spans="1:10" ht="22.5" x14ac:dyDescent="0.2">
      <c r="A585" s="502" t="s">
        <v>289</v>
      </c>
      <c r="B585" s="502"/>
      <c r="C585" s="502"/>
      <c r="D585" s="502"/>
      <c r="E585" s="502"/>
      <c r="F585" s="148" t="str">
        <f>F225</f>
        <v xml:space="preserve"> Actual 2013/14</v>
      </c>
      <c r="G585" s="148" t="str">
        <f t="shared" ref="G585:J585" si="83">G225</f>
        <v xml:space="preserve"> Estimate 2014/15</v>
      </c>
      <c r="H585" s="148" t="str">
        <f t="shared" si="83"/>
        <v xml:space="preserve"> Target 2015/16</v>
      </c>
      <c r="I585" s="148" t="str">
        <f t="shared" si="83"/>
        <v xml:space="preserve"> Target 2016/17</v>
      </c>
      <c r="J585" s="148" t="str">
        <f t="shared" si="83"/>
        <v xml:space="preserve"> Target 2017/18</v>
      </c>
    </row>
    <row r="586" spans="1:10" x14ac:dyDescent="0.2">
      <c r="A586" s="502" t="s">
        <v>295</v>
      </c>
      <c r="B586" s="502"/>
      <c r="C586" s="502"/>
      <c r="D586" s="502"/>
      <c r="E586" s="502"/>
      <c r="F586" s="502"/>
      <c r="G586" s="502"/>
      <c r="H586" s="502"/>
      <c r="I586" s="502"/>
      <c r="J586" s="502"/>
    </row>
    <row r="587" spans="1:10" ht="21.75" customHeight="1" x14ac:dyDescent="0.2">
      <c r="A587" s="543" t="s">
        <v>1168</v>
      </c>
      <c r="B587" s="543"/>
      <c r="C587" s="543"/>
      <c r="D587" s="543"/>
      <c r="E587" s="543"/>
      <c r="F587" s="200"/>
      <c r="G587" s="137"/>
      <c r="H587" s="137"/>
      <c r="I587" s="137"/>
      <c r="J587" s="137"/>
    </row>
    <row r="588" spans="1:10" ht="22.5" customHeight="1" x14ac:dyDescent="0.2">
      <c r="A588" s="543" t="s">
        <v>1169</v>
      </c>
      <c r="B588" s="543"/>
      <c r="C588" s="543"/>
      <c r="D588" s="543"/>
      <c r="E588" s="543"/>
      <c r="F588" s="200"/>
      <c r="G588" s="137"/>
      <c r="H588" s="137"/>
      <c r="I588" s="137"/>
      <c r="J588" s="137"/>
    </row>
    <row r="589" spans="1:10" ht="22.5" customHeight="1" x14ac:dyDescent="0.2">
      <c r="A589" s="543" t="s">
        <v>1170</v>
      </c>
      <c r="B589" s="543"/>
      <c r="C589" s="543"/>
      <c r="D589" s="543"/>
      <c r="E589" s="543"/>
      <c r="F589" s="200"/>
      <c r="G589" s="137"/>
      <c r="H589" s="137"/>
      <c r="I589" s="137"/>
      <c r="J589" s="137"/>
    </row>
    <row r="590" spans="1:10" ht="21" customHeight="1" x14ac:dyDescent="0.2">
      <c r="A590" s="599" t="s">
        <v>1171</v>
      </c>
      <c r="B590" s="600"/>
      <c r="C590" s="600"/>
      <c r="D590" s="600"/>
      <c r="E590" s="601"/>
      <c r="F590" s="200"/>
      <c r="G590" s="137"/>
      <c r="H590" s="137"/>
      <c r="I590" s="137"/>
      <c r="J590" s="137"/>
    </row>
    <row r="591" spans="1:10" ht="23.25" customHeight="1" x14ac:dyDescent="0.2">
      <c r="A591" s="599" t="s">
        <v>1172</v>
      </c>
      <c r="B591" s="600"/>
      <c r="C591" s="600"/>
      <c r="D591" s="600"/>
      <c r="E591" s="601"/>
      <c r="F591" s="200"/>
      <c r="G591" s="137"/>
      <c r="H591" s="137"/>
      <c r="I591" s="137"/>
      <c r="J591" s="137"/>
    </row>
    <row r="592" spans="1:10" x14ac:dyDescent="0.2">
      <c r="A592" s="543"/>
      <c r="B592" s="543"/>
      <c r="C592" s="543"/>
      <c r="D592" s="543"/>
      <c r="E592" s="543"/>
      <c r="F592" s="200"/>
      <c r="G592" s="137"/>
      <c r="H592" s="137"/>
      <c r="I592" s="137"/>
      <c r="J592" s="137"/>
    </row>
    <row r="593" spans="1:10" ht="22.9" customHeight="1" x14ac:dyDescent="0.2">
      <c r="A593" s="502" t="s">
        <v>300</v>
      </c>
      <c r="B593" s="502"/>
      <c r="C593" s="502"/>
      <c r="D593" s="502"/>
      <c r="E593" s="502"/>
      <c r="F593" s="502"/>
      <c r="G593" s="502"/>
      <c r="H593" s="502"/>
      <c r="I593" s="502"/>
      <c r="J593" s="502"/>
    </row>
    <row r="594" spans="1:10" x14ac:dyDescent="0.2">
      <c r="A594" s="538" t="s">
        <v>1173</v>
      </c>
      <c r="B594" s="538"/>
      <c r="C594" s="538"/>
      <c r="D594" s="538"/>
      <c r="E594" s="538"/>
      <c r="F594" s="200"/>
      <c r="G594" s="137"/>
      <c r="H594" s="137"/>
      <c r="I594" s="137"/>
      <c r="J594" s="137"/>
    </row>
    <row r="595" spans="1:10" x14ac:dyDescent="0.2">
      <c r="A595" s="538" t="s">
        <v>1174</v>
      </c>
      <c r="B595" s="538"/>
      <c r="C595" s="538"/>
      <c r="D595" s="538"/>
      <c r="E595" s="538"/>
      <c r="F595" s="200"/>
      <c r="G595" s="137"/>
      <c r="H595" s="137"/>
      <c r="I595" s="137"/>
      <c r="J595" s="137"/>
    </row>
    <row r="596" spans="1:10" x14ac:dyDescent="0.2">
      <c r="A596" s="596" t="s">
        <v>1175</v>
      </c>
      <c r="B596" s="597"/>
      <c r="C596" s="597"/>
      <c r="D596" s="597"/>
      <c r="E596" s="598"/>
      <c r="F596" s="200"/>
      <c r="G596" s="137"/>
      <c r="H596" s="137"/>
      <c r="I596" s="137"/>
      <c r="J596" s="137"/>
    </row>
    <row r="597" spans="1:10" ht="22.15" customHeight="1" x14ac:dyDescent="0.2">
      <c r="A597" s="599" t="s">
        <v>1176</v>
      </c>
      <c r="B597" s="600"/>
      <c r="C597" s="600"/>
      <c r="D597" s="600"/>
      <c r="E597" s="601"/>
      <c r="F597" s="200"/>
      <c r="G597" s="137"/>
      <c r="H597" s="137"/>
      <c r="I597" s="137"/>
      <c r="J597" s="137"/>
    </row>
    <row r="598" spans="1:10" x14ac:dyDescent="0.2">
      <c r="A598" s="260"/>
      <c r="B598" s="260"/>
      <c r="C598" s="260"/>
      <c r="D598" s="260"/>
      <c r="E598" s="260"/>
      <c r="F598" s="261"/>
      <c r="G598" s="219"/>
      <c r="H598" s="219"/>
      <c r="I598" s="219"/>
      <c r="J598" s="219"/>
    </row>
    <row r="599" spans="1:10" x14ac:dyDescent="0.2">
      <c r="A599" s="158"/>
      <c r="B599" s="158"/>
      <c r="C599" s="158"/>
      <c r="D599" s="158"/>
      <c r="E599" s="201" t="s">
        <v>332</v>
      </c>
      <c r="F599" s="165"/>
      <c r="G599" s="158"/>
      <c r="H599" s="158"/>
      <c r="I599" s="158"/>
      <c r="J599" s="159" t="s">
        <v>630</v>
      </c>
    </row>
    <row r="600" spans="1:10" ht="34.5" thickBot="1" x14ac:dyDescent="0.25">
      <c r="A600" s="160"/>
      <c r="B600" s="160" t="s">
        <v>181</v>
      </c>
      <c r="C600" s="161"/>
      <c r="D600" s="162"/>
      <c r="E600" s="148" t="str">
        <f t="shared" ref="E600:J600" si="84">E28</f>
        <v>Actuals           2013-2014</v>
      </c>
      <c r="F600" s="148" t="str">
        <f t="shared" si="84"/>
        <v>Approved Estimates          2014-2015</v>
      </c>
      <c r="G600" s="148" t="str">
        <f t="shared" si="84"/>
        <v>Revised Estimates                 2014-2015</v>
      </c>
      <c r="H600" s="148" t="str">
        <f t="shared" si="84"/>
        <v>Budget Estimates      2015-2016</v>
      </c>
      <c r="I600" s="148" t="str">
        <f t="shared" si="84"/>
        <v>Forward Estimates     2016-2017</v>
      </c>
      <c r="J600" s="148" t="str">
        <f t="shared" si="84"/>
        <v>Forward Estimates     2017-2018</v>
      </c>
    </row>
    <row r="601" spans="1:10" x14ac:dyDescent="0.2">
      <c r="A601" s="165" t="s">
        <v>6</v>
      </c>
      <c r="B601" s="163"/>
      <c r="C601" s="163"/>
      <c r="D601" s="163"/>
      <c r="E601" s="163"/>
      <c r="F601" s="163"/>
      <c r="G601" s="163"/>
      <c r="H601" s="163"/>
      <c r="I601" s="164"/>
      <c r="J601" s="163"/>
    </row>
    <row r="602" spans="1:10" x14ac:dyDescent="0.2">
      <c r="A602" s="158"/>
      <c r="B602" s="158" t="s">
        <v>447</v>
      </c>
      <c r="C602" s="158"/>
      <c r="D602" s="158"/>
      <c r="E602" s="167">
        <f t="shared" ref="E602:J602" si="85">E90</f>
        <v>374647.8</v>
      </c>
      <c r="F602" s="167">
        <f t="shared" si="85"/>
        <v>465500</v>
      </c>
      <c r="G602" s="167">
        <f t="shared" si="85"/>
        <v>465500</v>
      </c>
      <c r="H602" s="167">
        <f t="shared" si="85"/>
        <v>470200</v>
      </c>
      <c r="I602" s="167">
        <f t="shared" si="85"/>
        <v>477500</v>
      </c>
      <c r="J602" s="167">
        <f t="shared" si="85"/>
        <v>480200</v>
      </c>
    </row>
    <row r="603" spans="1:10" x14ac:dyDescent="0.2">
      <c r="A603" s="158"/>
      <c r="B603" s="158" t="s">
        <v>1006</v>
      </c>
      <c r="C603" s="158"/>
      <c r="D603" s="158"/>
      <c r="E603" s="167">
        <f t="shared" ref="E603:J603" si="86">E175</f>
        <v>814665.29</v>
      </c>
      <c r="F603" s="167">
        <f t="shared" si="86"/>
        <v>1096100</v>
      </c>
      <c r="G603" s="167">
        <f t="shared" si="86"/>
        <v>1096100</v>
      </c>
      <c r="H603" s="167">
        <f t="shared" si="86"/>
        <v>1081800</v>
      </c>
      <c r="I603" s="167">
        <f t="shared" si="86"/>
        <v>1291400</v>
      </c>
      <c r="J603" s="167">
        <f t="shared" si="86"/>
        <v>1296900</v>
      </c>
    </row>
    <row r="604" spans="1:10" x14ac:dyDescent="0.2">
      <c r="A604" s="158"/>
      <c r="B604" s="158" t="s">
        <v>1007</v>
      </c>
      <c r="C604" s="158"/>
      <c r="D604" s="158"/>
      <c r="E604" s="167">
        <f t="shared" ref="E604:J604" si="87">E255</f>
        <v>450986.79</v>
      </c>
      <c r="F604" s="167">
        <f t="shared" si="87"/>
        <v>495800</v>
      </c>
      <c r="G604" s="167">
        <f t="shared" si="87"/>
        <v>495800</v>
      </c>
      <c r="H604" s="167">
        <f t="shared" si="87"/>
        <v>583600</v>
      </c>
      <c r="I604" s="167">
        <f t="shared" si="87"/>
        <v>644900</v>
      </c>
      <c r="J604" s="167">
        <f t="shared" si="87"/>
        <v>650800</v>
      </c>
    </row>
    <row r="605" spans="1:10" x14ac:dyDescent="0.2">
      <c r="A605" s="158"/>
      <c r="B605" s="158" t="s">
        <v>1008</v>
      </c>
      <c r="C605" s="158"/>
      <c r="D605" s="158"/>
      <c r="E605" s="167">
        <f t="shared" ref="E605:J605" si="88">E334</f>
        <v>415924.65</v>
      </c>
      <c r="F605" s="167">
        <f t="shared" si="88"/>
        <v>540700</v>
      </c>
      <c r="G605" s="167">
        <f t="shared" si="88"/>
        <v>540700</v>
      </c>
      <c r="H605" s="167">
        <f t="shared" si="88"/>
        <v>506800</v>
      </c>
      <c r="I605" s="167">
        <f t="shared" si="88"/>
        <v>550700</v>
      </c>
      <c r="J605" s="167">
        <f t="shared" si="88"/>
        <v>555300</v>
      </c>
    </row>
    <row r="606" spans="1:10" x14ac:dyDescent="0.2">
      <c r="A606" s="169"/>
      <c r="B606" s="158" t="s">
        <v>1009</v>
      </c>
      <c r="C606" s="158"/>
      <c r="D606" s="158"/>
      <c r="E606" s="167">
        <f t="shared" ref="E606:J606" si="89">E402</f>
        <v>481812</v>
      </c>
      <c r="F606" s="167">
        <f t="shared" si="89"/>
        <v>564000</v>
      </c>
      <c r="G606" s="167">
        <f t="shared" si="89"/>
        <v>564000</v>
      </c>
      <c r="H606" s="167">
        <f t="shared" si="89"/>
        <v>577400</v>
      </c>
      <c r="I606" s="167">
        <f t="shared" si="89"/>
        <v>579000</v>
      </c>
      <c r="J606" s="167">
        <f t="shared" si="89"/>
        <v>579000</v>
      </c>
    </row>
    <row r="607" spans="1:10" x14ac:dyDescent="0.2">
      <c r="A607" s="158"/>
      <c r="B607" s="158" t="s">
        <v>1010</v>
      </c>
      <c r="C607" s="158"/>
      <c r="D607" s="158"/>
      <c r="E607" s="167">
        <f t="shared" ref="E607:J607" si="90">E475</f>
        <v>380824.13</v>
      </c>
      <c r="F607" s="167">
        <f t="shared" si="90"/>
        <v>320600</v>
      </c>
      <c r="G607" s="167">
        <f t="shared" si="90"/>
        <v>320600</v>
      </c>
      <c r="H607" s="167">
        <f t="shared" si="90"/>
        <v>299100</v>
      </c>
      <c r="I607" s="167">
        <f t="shared" si="90"/>
        <v>336400</v>
      </c>
      <c r="J607" s="167">
        <f t="shared" si="90"/>
        <v>339600</v>
      </c>
    </row>
    <row r="608" spans="1:10" x14ac:dyDescent="0.2">
      <c r="A608" s="169"/>
      <c r="B608" s="158" t="s">
        <v>1011</v>
      </c>
      <c r="C608" s="158"/>
      <c r="D608" s="158"/>
      <c r="E608" s="167">
        <f>E542</f>
        <v>0</v>
      </c>
      <c r="F608" s="167">
        <f t="shared" ref="F608:J608" si="91">F542</f>
        <v>0</v>
      </c>
      <c r="G608" s="167">
        <f t="shared" si="91"/>
        <v>0</v>
      </c>
      <c r="H608" s="167">
        <f t="shared" si="91"/>
        <v>87100</v>
      </c>
      <c r="I608" s="167">
        <f t="shared" si="91"/>
        <v>87100</v>
      </c>
      <c r="J608" s="167">
        <f t="shared" si="91"/>
        <v>87100</v>
      </c>
    </row>
    <row r="609" spans="1:10" ht="15" thickBot="1" x14ac:dyDescent="0.25">
      <c r="A609" s="158"/>
      <c r="B609" s="158"/>
      <c r="C609" s="165" t="s">
        <v>335</v>
      </c>
      <c r="D609" s="171"/>
      <c r="E609" s="172">
        <f t="shared" ref="E609:J609" si="92">SUM(E602:E608)</f>
        <v>2918860.66</v>
      </c>
      <c r="F609" s="172">
        <f t="shared" si="92"/>
        <v>3482700</v>
      </c>
      <c r="G609" s="172">
        <f t="shared" si="92"/>
        <v>3482700</v>
      </c>
      <c r="H609" s="172">
        <f t="shared" si="92"/>
        <v>3606000</v>
      </c>
      <c r="I609" s="172">
        <f t="shared" si="92"/>
        <v>3967000</v>
      </c>
      <c r="J609" s="172">
        <f t="shared" si="92"/>
        <v>3988900</v>
      </c>
    </row>
    <row r="610" spans="1:10" x14ac:dyDescent="0.2">
      <c r="A610" s="173" t="s">
        <v>175</v>
      </c>
      <c r="B610" s="173"/>
      <c r="C610" s="169"/>
      <c r="D610" s="174"/>
      <c r="E610" s="178"/>
      <c r="F610" s="178"/>
      <c r="G610" s="178"/>
      <c r="H610" s="178"/>
      <c r="I610" s="178"/>
      <c r="J610" s="178"/>
    </row>
    <row r="611" spans="1:10" x14ac:dyDescent="0.2">
      <c r="A611" s="158"/>
      <c r="B611" s="158" t="s">
        <v>447</v>
      </c>
      <c r="C611" s="158"/>
      <c r="D611" s="158"/>
      <c r="E611" s="167">
        <f t="shared" ref="E611:J611" si="93">E91</f>
        <v>96439.2</v>
      </c>
      <c r="F611" s="167">
        <f t="shared" si="93"/>
        <v>15600</v>
      </c>
      <c r="G611" s="167">
        <f t="shared" si="93"/>
        <v>15600</v>
      </c>
      <c r="H611" s="167">
        <f t="shared" si="93"/>
        <v>15600</v>
      </c>
      <c r="I611" s="167">
        <f t="shared" si="93"/>
        <v>15600</v>
      </c>
      <c r="J611" s="167">
        <f t="shared" si="93"/>
        <v>15600</v>
      </c>
    </row>
    <row r="612" spans="1:10" x14ac:dyDescent="0.2">
      <c r="A612" s="158"/>
      <c r="B612" s="158" t="s">
        <v>1006</v>
      </c>
      <c r="C612" s="158"/>
      <c r="D612" s="158"/>
      <c r="E612" s="167">
        <f t="shared" ref="E612:J612" si="94">E176</f>
        <v>198907.83</v>
      </c>
      <c r="F612" s="167">
        <f t="shared" si="94"/>
        <v>0</v>
      </c>
      <c r="G612" s="167">
        <f t="shared" si="94"/>
        <v>0</v>
      </c>
      <c r="H612" s="167">
        <f t="shared" si="94"/>
        <v>0</v>
      </c>
      <c r="I612" s="167">
        <f t="shared" si="94"/>
        <v>0</v>
      </c>
      <c r="J612" s="167">
        <f t="shared" si="94"/>
        <v>0</v>
      </c>
    </row>
    <row r="613" spans="1:10" x14ac:dyDescent="0.2">
      <c r="A613" s="158"/>
      <c r="B613" s="158" t="s">
        <v>1007</v>
      </c>
      <c r="C613" s="158"/>
      <c r="D613" s="158"/>
      <c r="E613" s="167">
        <f t="shared" ref="E613:J613" si="95">E256</f>
        <v>0</v>
      </c>
      <c r="F613" s="167">
        <f t="shared" si="95"/>
        <v>0</v>
      </c>
      <c r="G613" s="167">
        <f t="shared" si="95"/>
        <v>0</v>
      </c>
      <c r="H613" s="167">
        <f t="shared" si="95"/>
        <v>0</v>
      </c>
      <c r="I613" s="167">
        <f t="shared" si="95"/>
        <v>0</v>
      </c>
      <c r="J613" s="167">
        <f t="shared" si="95"/>
        <v>0</v>
      </c>
    </row>
    <row r="614" spans="1:10" x14ac:dyDescent="0.2">
      <c r="A614" s="158"/>
      <c r="B614" s="158" t="s">
        <v>1008</v>
      </c>
      <c r="C614" s="158"/>
      <c r="D614" s="158"/>
      <c r="E614" s="167">
        <f t="shared" ref="E614:J614" si="96">E335</f>
        <v>26196</v>
      </c>
      <c r="F614" s="167">
        <f t="shared" si="96"/>
        <v>0</v>
      </c>
      <c r="G614" s="167">
        <f t="shared" si="96"/>
        <v>0</v>
      </c>
      <c r="H614" s="167">
        <f t="shared" si="96"/>
        <v>0</v>
      </c>
      <c r="I614" s="167">
        <f t="shared" si="96"/>
        <v>0</v>
      </c>
      <c r="J614" s="167">
        <f t="shared" si="96"/>
        <v>0</v>
      </c>
    </row>
    <row r="615" spans="1:10" x14ac:dyDescent="0.2">
      <c r="A615" s="158"/>
      <c r="B615" s="158" t="s">
        <v>1009</v>
      </c>
      <c r="C615" s="158"/>
      <c r="D615" s="158"/>
      <c r="E615" s="167">
        <f t="shared" ref="E615:J615" si="97">E403</f>
        <v>75392</v>
      </c>
      <c r="F615" s="167">
        <f t="shared" si="97"/>
        <v>0</v>
      </c>
      <c r="G615" s="167">
        <f t="shared" si="97"/>
        <v>0</v>
      </c>
      <c r="H615" s="167">
        <f t="shared" si="97"/>
        <v>0</v>
      </c>
      <c r="I615" s="167">
        <f t="shared" si="97"/>
        <v>0</v>
      </c>
      <c r="J615" s="167">
        <f t="shared" si="97"/>
        <v>0</v>
      </c>
    </row>
    <row r="616" spans="1:10" x14ac:dyDescent="0.2">
      <c r="A616" s="158"/>
      <c r="B616" s="158" t="s">
        <v>1010</v>
      </c>
      <c r="C616" s="158"/>
      <c r="D616" s="158"/>
      <c r="E616" s="167">
        <f t="shared" ref="E616:J616" si="98">E476</f>
        <v>0</v>
      </c>
      <c r="F616" s="167">
        <f t="shared" si="98"/>
        <v>0</v>
      </c>
      <c r="G616" s="167">
        <f t="shared" si="98"/>
        <v>0</v>
      </c>
      <c r="H616" s="167">
        <f t="shared" si="98"/>
        <v>0</v>
      </c>
      <c r="I616" s="167">
        <f t="shared" si="98"/>
        <v>0</v>
      </c>
      <c r="J616" s="167">
        <f t="shared" si="98"/>
        <v>0</v>
      </c>
    </row>
    <row r="617" spans="1:10" x14ac:dyDescent="0.2">
      <c r="A617" s="169"/>
      <c r="B617" s="158" t="s">
        <v>1011</v>
      </c>
      <c r="C617" s="158"/>
      <c r="D617" s="158"/>
      <c r="E617" s="167">
        <f>E543</f>
        <v>0</v>
      </c>
      <c r="F617" s="167">
        <f t="shared" ref="F617:J617" si="99">F543</f>
        <v>0</v>
      </c>
      <c r="G617" s="167">
        <f t="shared" si="99"/>
        <v>0</v>
      </c>
      <c r="H617" s="167">
        <f t="shared" si="99"/>
        <v>0</v>
      </c>
      <c r="I617" s="167">
        <f t="shared" si="99"/>
        <v>0</v>
      </c>
      <c r="J617" s="167">
        <f t="shared" si="99"/>
        <v>0</v>
      </c>
    </row>
    <row r="618" spans="1:10" ht="15" thickBot="1" x14ac:dyDescent="0.25">
      <c r="A618" s="165"/>
      <c r="B618" s="165"/>
      <c r="C618" s="165" t="s">
        <v>336</v>
      </c>
      <c r="D618" s="175"/>
      <c r="E618" s="172">
        <f t="shared" ref="E618:J618" si="100">SUM(E611:E617)</f>
        <v>396935.02999999997</v>
      </c>
      <c r="F618" s="172">
        <f t="shared" si="100"/>
        <v>15600</v>
      </c>
      <c r="G618" s="172">
        <f t="shared" si="100"/>
        <v>15600</v>
      </c>
      <c r="H618" s="172">
        <f t="shared" si="100"/>
        <v>15600</v>
      </c>
      <c r="I618" s="172">
        <f t="shared" si="100"/>
        <v>15600</v>
      </c>
      <c r="J618" s="172">
        <f t="shared" si="100"/>
        <v>15600</v>
      </c>
    </row>
    <row r="619" spans="1:10" x14ac:dyDescent="0.2">
      <c r="A619" s="165" t="s">
        <v>337</v>
      </c>
      <c r="B619" s="158"/>
      <c r="C619" s="158"/>
      <c r="D619" s="176"/>
      <c r="E619" s="177"/>
      <c r="F619" s="177"/>
      <c r="G619" s="177"/>
      <c r="H619" s="177"/>
      <c r="I619" s="177"/>
      <c r="J619" s="177"/>
    </row>
    <row r="620" spans="1:10" x14ac:dyDescent="0.2">
      <c r="A620" s="158"/>
      <c r="B620" s="158" t="s">
        <v>447</v>
      </c>
      <c r="C620" s="158"/>
      <c r="D620" s="158"/>
      <c r="E620" s="167">
        <f t="shared" ref="E620:J620" si="101">E92</f>
        <v>148360</v>
      </c>
      <c r="F620" s="167">
        <f t="shared" si="101"/>
        <v>159200</v>
      </c>
      <c r="G620" s="167">
        <f t="shared" si="101"/>
        <v>159200</v>
      </c>
      <c r="H620" s="167">
        <f t="shared" si="101"/>
        <v>159200</v>
      </c>
      <c r="I620" s="167">
        <f t="shared" si="101"/>
        <v>159200</v>
      </c>
      <c r="J620" s="167">
        <f t="shared" si="101"/>
        <v>159200</v>
      </c>
    </row>
    <row r="621" spans="1:10" x14ac:dyDescent="0.2">
      <c r="A621" s="158"/>
      <c r="B621" s="158" t="s">
        <v>1006</v>
      </c>
      <c r="C621" s="158"/>
      <c r="D621" s="158"/>
      <c r="E621" s="167">
        <f t="shared" ref="E621:J621" si="102">E177</f>
        <v>94293.2</v>
      </c>
      <c r="F621" s="167">
        <f t="shared" si="102"/>
        <v>112300</v>
      </c>
      <c r="G621" s="167">
        <f t="shared" si="102"/>
        <v>112300</v>
      </c>
      <c r="H621" s="167">
        <f t="shared" si="102"/>
        <v>109100</v>
      </c>
      <c r="I621" s="167">
        <f t="shared" si="102"/>
        <v>112300</v>
      </c>
      <c r="J621" s="167">
        <f t="shared" si="102"/>
        <v>112300</v>
      </c>
    </row>
    <row r="622" spans="1:10" x14ac:dyDescent="0.2">
      <c r="A622" s="158"/>
      <c r="B622" s="158" t="s">
        <v>1007</v>
      </c>
      <c r="C622" s="158"/>
      <c r="D622" s="158"/>
      <c r="E622" s="167">
        <f t="shared" ref="E622:J622" si="103">E257</f>
        <v>65524.6</v>
      </c>
      <c r="F622" s="167">
        <f t="shared" si="103"/>
        <v>85000</v>
      </c>
      <c r="G622" s="167">
        <f t="shared" si="103"/>
        <v>85000</v>
      </c>
      <c r="H622" s="167">
        <f t="shared" si="103"/>
        <v>141600</v>
      </c>
      <c r="I622" s="167">
        <f t="shared" si="103"/>
        <v>118700</v>
      </c>
      <c r="J622" s="167">
        <f t="shared" si="103"/>
        <v>119700</v>
      </c>
    </row>
    <row r="623" spans="1:10" x14ac:dyDescent="0.2">
      <c r="A623" s="158"/>
      <c r="B623" s="158" t="s">
        <v>1008</v>
      </c>
      <c r="C623" s="158"/>
      <c r="D623" s="158"/>
      <c r="E623" s="167">
        <f t="shared" ref="E623:J623" si="104">E336</f>
        <v>62184.33</v>
      </c>
      <c r="F623" s="167">
        <f t="shared" si="104"/>
        <v>70800</v>
      </c>
      <c r="G623" s="167">
        <f t="shared" si="104"/>
        <v>70800</v>
      </c>
      <c r="H623" s="167">
        <f t="shared" si="104"/>
        <v>64200</v>
      </c>
      <c r="I623" s="167">
        <f t="shared" si="104"/>
        <v>70800</v>
      </c>
      <c r="J623" s="167">
        <f t="shared" si="104"/>
        <v>70800</v>
      </c>
    </row>
    <row r="624" spans="1:10" x14ac:dyDescent="0.2">
      <c r="A624" s="158"/>
      <c r="B624" s="158" t="s">
        <v>1009</v>
      </c>
      <c r="C624" s="158"/>
      <c r="D624" s="158"/>
      <c r="E624" s="167">
        <f t="shared" ref="E624:J624" si="105">E404</f>
        <v>47940</v>
      </c>
      <c r="F624" s="167">
        <f t="shared" si="105"/>
        <v>55400</v>
      </c>
      <c r="G624" s="167">
        <f t="shared" si="105"/>
        <v>55400</v>
      </c>
      <c r="H624" s="167">
        <f t="shared" si="105"/>
        <v>55400</v>
      </c>
      <c r="I624" s="167">
        <f t="shared" si="105"/>
        <v>55400</v>
      </c>
      <c r="J624" s="167">
        <f t="shared" si="105"/>
        <v>55400</v>
      </c>
    </row>
    <row r="625" spans="1:10" x14ac:dyDescent="0.2">
      <c r="A625" s="158"/>
      <c r="B625" s="158" t="s">
        <v>1010</v>
      </c>
      <c r="C625" s="158"/>
      <c r="D625" s="158"/>
      <c r="E625" s="167">
        <f t="shared" ref="E625:J625" si="106">E477</f>
        <v>37560</v>
      </c>
      <c r="F625" s="167">
        <f t="shared" si="106"/>
        <v>48800</v>
      </c>
      <c r="G625" s="167">
        <f t="shared" si="106"/>
        <v>48800</v>
      </c>
      <c r="H625" s="167">
        <f t="shared" si="106"/>
        <v>43700</v>
      </c>
      <c r="I625" s="167">
        <f t="shared" si="106"/>
        <v>48800</v>
      </c>
      <c r="J625" s="167">
        <f t="shared" si="106"/>
        <v>48800</v>
      </c>
    </row>
    <row r="626" spans="1:10" x14ac:dyDescent="0.2">
      <c r="A626" s="158"/>
      <c r="B626" s="158" t="s">
        <v>1011</v>
      </c>
      <c r="C626" s="158"/>
      <c r="D626" s="158"/>
      <c r="E626" s="167">
        <f>E544</f>
        <v>0</v>
      </c>
      <c r="F626" s="167">
        <f t="shared" ref="F626:J626" si="107">F544</f>
        <v>0</v>
      </c>
      <c r="G626" s="167">
        <f t="shared" si="107"/>
        <v>0</v>
      </c>
      <c r="H626" s="167">
        <f t="shared" si="107"/>
        <v>9600</v>
      </c>
      <c r="I626" s="167">
        <f t="shared" si="107"/>
        <v>9600</v>
      </c>
      <c r="J626" s="167">
        <f t="shared" si="107"/>
        <v>9600</v>
      </c>
    </row>
    <row r="627" spans="1:10" ht="15" thickBot="1" x14ac:dyDescent="0.25">
      <c r="A627" s="158"/>
      <c r="B627" s="158"/>
      <c r="C627" s="165" t="s">
        <v>338</v>
      </c>
      <c r="D627" s="176"/>
      <c r="E627" s="172">
        <f t="shared" ref="E627:J627" si="108">SUM(E620:E626)</f>
        <v>455862.13</v>
      </c>
      <c r="F627" s="172">
        <f t="shared" si="108"/>
        <v>531500</v>
      </c>
      <c r="G627" s="172">
        <f t="shared" si="108"/>
        <v>531500</v>
      </c>
      <c r="H627" s="172">
        <f t="shared" si="108"/>
        <v>582800</v>
      </c>
      <c r="I627" s="172">
        <f t="shared" si="108"/>
        <v>574800</v>
      </c>
      <c r="J627" s="172">
        <f t="shared" si="108"/>
        <v>575800</v>
      </c>
    </row>
    <row r="628" spans="1:10" x14ac:dyDescent="0.2">
      <c r="A628" s="165" t="s">
        <v>177</v>
      </c>
      <c r="B628" s="165"/>
      <c r="C628" s="158"/>
      <c r="D628" s="176"/>
      <c r="E628" s="178"/>
      <c r="F628" s="178"/>
      <c r="G628" s="178"/>
      <c r="H628" s="178"/>
      <c r="I628" s="178"/>
      <c r="J628" s="178"/>
    </row>
    <row r="629" spans="1:10" x14ac:dyDescent="0.2">
      <c r="A629" s="158"/>
      <c r="B629" s="158" t="s">
        <v>447</v>
      </c>
      <c r="C629" s="158"/>
      <c r="D629" s="158"/>
      <c r="E629" s="167">
        <f t="shared" ref="E629:J629" si="109">E93</f>
        <v>0</v>
      </c>
      <c r="F629" s="167">
        <f t="shared" si="109"/>
        <v>0</v>
      </c>
      <c r="G629" s="167">
        <f t="shared" si="109"/>
        <v>0</v>
      </c>
      <c r="H629" s="167">
        <f t="shared" si="109"/>
        <v>2800</v>
      </c>
      <c r="I629" s="167">
        <f t="shared" si="109"/>
        <v>0</v>
      </c>
      <c r="J629" s="167">
        <f t="shared" si="109"/>
        <v>0</v>
      </c>
    </row>
    <row r="630" spans="1:10" x14ac:dyDescent="0.2">
      <c r="A630" s="158"/>
      <c r="B630" s="158" t="s">
        <v>1006</v>
      </c>
      <c r="C630" s="158"/>
      <c r="D630" s="158"/>
      <c r="E630" s="167">
        <f t="shared" ref="E630:J630" si="110">E178</f>
        <v>7362</v>
      </c>
      <c r="F630" s="167">
        <f t="shared" si="110"/>
        <v>0</v>
      </c>
      <c r="G630" s="167">
        <f t="shared" si="110"/>
        <v>0</v>
      </c>
      <c r="H630" s="167">
        <f t="shared" si="110"/>
        <v>30800</v>
      </c>
      <c r="I630" s="167">
        <f t="shared" si="110"/>
        <v>15000</v>
      </c>
      <c r="J630" s="167">
        <f t="shared" si="110"/>
        <v>15000</v>
      </c>
    </row>
    <row r="631" spans="1:10" x14ac:dyDescent="0.2">
      <c r="A631" s="158"/>
      <c r="B631" s="158" t="s">
        <v>1007</v>
      </c>
      <c r="C631" s="158"/>
      <c r="D631" s="158"/>
      <c r="E631" s="167">
        <f t="shared" ref="E631:J631" si="111">E258</f>
        <v>0</v>
      </c>
      <c r="F631" s="167">
        <f t="shared" si="111"/>
        <v>0</v>
      </c>
      <c r="G631" s="167">
        <f t="shared" si="111"/>
        <v>0</v>
      </c>
      <c r="H631" s="167">
        <f t="shared" si="111"/>
        <v>0</v>
      </c>
      <c r="I631" s="167">
        <f t="shared" si="111"/>
        <v>0</v>
      </c>
      <c r="J631" s="167">
        <f t="shared" si="111"/>
        <v>0</v>
      </c>
    </row>
    <row r="632" spans="1:10" x14ac:dyDescent="0.2">
      <c r="A632" s="158"/>
      <c r="B632" s="158" t="s">
        <v>1008</v>
      </c>
      <c r="C632" s="158"/>
      <c r="D632" s="158"/>
      <c r="E632" s="167">
        <f t="shared" ref="E632:J632" si="112">E337</f>
        <v>0</v>
      </c>
      <c r="F632" s="167">
        <f t="shared" si="112"/>
        <v>0</v>
      </c>
      <c r="G632" s="167">
        <f t="shared" si="112"/>
        <v>0</v>
      </c>
      <c r="H632" s="167">
        <f t="shared" si="112"/>
        <v>0</v>
      </c>
      <c r="I632" s="167">
        <f t="shared" si="112"/>
        <v>0</v>
      </c>
      <c r="J632" s="167">
        <f t="shared" si="112"/>
        <v>0</v>
      </c>
    </row>
    <row r="633" spans="1:10" x14ac:dyDescent="0.2">
      <c r="A633" s="158"/>
      <c r="B633" s="158" t="s">
        <v>1009</v>
      </c>
      <c r="C633" s="158"/>
      <c r="D633" s="158"/>
      <c r="E633" s="167">
        <f t="shared" ref="E633:J633" si="113">E405</f>
        <v>0</v>
      </c>
      <c r="F633" s="167">
        <f t="shared" si="113"/>
        <v>18300</v>
      </c>
      <c r="G633" s="167">
        <f t="shared" si="113"/>
        <v>18300</v>
      </c>
      <c r="H633" s="167">
        <f t="shared" si="113"/>
        <v>0</v>
      </c>
      <c r="I633" s="167">
        <f t="shared" si="113"/>
        <v>9200</v>
      </c>
      <c r="J633" s="167">
        <f t="shared" si="113"/>
        <v>0</v>
      </c>
    </row>
    <row r="634" spans="1:10" x14ac:dyDescent="0.2">
      <c r="A634" s="158"/>
      <c r="B634" s="158" t="s">
        <v>1010</v>
      </c>
      <c r="C634" s="158"/>
      <c r="D634" s="158"/>
      <c r="E634" s="167">
        <f t="shared" ref="E634:J634" si="114">E478</f>
        <v>0</v>
      </c>
      <c r="F634" s="167">
        <f t="shared" si="114"/>
        <v>0</v>
      </c>
      <c r="G634" s="167">
        <f t="shared" si="114"/>
        <v>0</v>
      </c>
      <c r="H634" s="167">
        <f t="shared" si="114"/>
        <v>0</v>
      </c>
      <c r="I634" s="167">
        <f t="shared" si="114"/>
        <v>0</v>
      </c>
      <c r="J634" s="167">
        <f t="shared" si="114"/>
        <v>0</v>
      </c>
    </row>
    <row r="635" spans="1:10" x14ac:dyDescent="0.2">
      <c r="A635" s="158"/>
      <c r="B635" s="158" t="s">
        <v>1011</v>
      </c>
      <c r="C635" s="158"/>
      <c r="D635" s="158"/>
      <c r="E635" s="167">
        <f>E545</f>
        <v>0</v>
      </c>
      <c r="F635" s="167">
        <f t="shared" ref="F635:J635" si="115">F545</f>
        <v>0</v>
      </c>
      <c r="G635" s="167">
        <f t="shared" si="115"/>
        <v>0</v>
      </c>
      <c r="H635" s="167">
        <f t="shared" si="115"/>
        <v>0</v>
      </c>
      <c r="I635" s="167">
        <f t="shared" si="115"/>
        <v>0</v>
      </c>
      <c r="J635" s="167">
        <f t="shared" si="115"/>
        <v>0</v>
      </c>
    </row>
    <row r="636" spans="1:10" ht="15" thickBot="1" x14ac:dyDescent="0.25">
      <c r="A636" s="158"/>
      <c r="B636" s="158"/>
      <c r="C636" s="165" t="s">
        <v>339</v>
      </c>
      <c r="D636" s="176"/>
      <c r="E636" s="172">
        <f t="shared" ref="E636:J636" si="116">SUM(E629:E635)</f>
        <v>7362</v>
      </c>
      <c r="F636" s="172">
        <f t="shared" si="116"/>
        <v>18300</v>
      </c>
      <c r="G636" s="172">
        <f t="shared" si="116"/>
        <v>18300</v>
      </c>
      <c r="H636" s="172">
        <f t="shared" si="116"/>
        <v>33600</v>
      </c>
      <c r="I636" s="172">
        <f t="shared" si="116"/>
        <v>24200</v>
      </c>
      <c r="J636" s="172">
        <f t="shared" si="116"/>
        <v>15000</v>
      </c>
    </row>
    <row r="637" spans="1:10" x14ac:dyDescent="0.2">
      <c r="A637" s="179" t="s">
        <v>274</v>
      </c>
      <c r="B637" s="165"/>
      <c r="C637" s="158"/>
      <c r="D637" s="176"/>
      <c r="E637" s="178"/>
      <c r="F637" s="178"/>
      <c r="G637" s="178"/>
      <c r="H637" s="178"/>
      <c r="I637" s="178"/>
      <c r="J637" s="178"/>
    </row>
    <row r="638" spans="1:10" x14ac:dyDescent="0.2">
      <c r="A638" s="169"/>
      <c r="B638" s="158" t="s">
        <v>447</v>
      </c>
      <c r="C638" s="158"/>
      <c r="D638" s="158"/>
      <c r="E638" s="167">
        <f t="shared" ref="E638:J638" si="117">E110</f>
        <v>479018.48000000004</v>
      </c>
      <c r="F638" s="167">
        <f t="shared" si="117"/>
        <v>512700</v>
      </c>
      <c r="G638" s="167">
        <f t="shared" si="117"/>
        <v>512700</v>
      </c>
      <c r="H638" s="167">
        <f t="shared" si="117"/>
        <v>667900</v>
      </c>
      <c r="I638" s="167">
        <f t="shared" si="117"/>
        <v>747900</v>
      </c>
      <c r="J638" s="167">
        <f t="shared" si="117"/>
        <v>747900</v>
      </c>
    </row>
    <row r="639" spans="1:10" x14ac:dyDescent="0.2">
      <c r="A639" s="169"/>
      <c r="B639" s="158" t="s">
        <v>1006</v>
      </c>
      <c r="C639" s="158"/>
      <c r="D639" s="158"/>
      <c r="E639" s="167">
        <f t="shared" ref="E639:J639" si="118">E188</f>
        <v>373951.63999999996</v>
      </c>
      <c r="F639" s="167">
        <f t="shared" si="118"/>
        <v>362000</v>
      </c>
      <c r="G639" s="167">
        <f t="shared" si="118"/>
        <v>362000</v>
      </c>
      <c r="H639" s="167">
        <f t="shared" si="118"/>
        <v>480000</v>
      </c>
      <c r="I639" s="167">
        <f t="shared" si="118"/>
        <v>400000</v>
      </c>
      <c r="J639" s="167">
        <f t="shared" si="118"/>
        <v>400000</v>
      </c>
    </row>
    <row r="640" spans="1:10" x14ac:dyDescent="0.2">
      <c r="A640" s="169"/>
      <c r="B640" s="158" t="s">
        <v>1007</v>
      </c>
      <c r="C640" s="158"/>
      <c r="D640" s="158"/>
      <c r="E640" s="167">
        <f t="shared" ref="E640:J640" si="119">E267</f>
        <v>37077.82</v>
      </c>
      <c r="F640" s="167">
        <f t="shared" si="119"/>
        <v>37800</v>
      </c>
      <c r="G640" s="167">
        <f t="shared" si="119"/>
        <v>37800</v>
      </c>
      <c r="H640" s="167">
        <f t="shared" si="119"/>
        <v>40400</v>
      </c>
      <c r="I640" s="167">
        <f t="shared" si="119"/>
        <v>40400</v>
      </c>
      <c r="J640" s="167">
        <f t="shared" si="119"/>
        <v>40400</v>
      </c>
    </row>
    <row r="641" spans="1:10" x14ac:dyDescent="0.2">
      <c r="A641" s="169"/>
      <c r="B641" s="158" t="s">
        <v>1008</v>
      </c>
      <c r="C641" s="158"/>
      <c r="D641" s="158"/>
      <c r="E641" s="167">
        <f t="shared" ref="E641:J641" si="120">E346</f>
        <v>10904.75</v>
      </c>
      <c r="F641" s="167">
        <f t="shared" si="120"/>
        <v>17600</v>
      </c>
      <c r="G641" s="167">
        <f t="shared" si="120"/>
        <v>17600</v>
      </c>
      <c r="H641" s="167">
        <f t="shared" si="120"/>
        <v>23000</v>
      </c>
      <c r="I641" s="167">
        <f t="shared" si="120"/>
        <v>23000</v>
      </c>
      <c r="J641" s="167">
        <f t="shared" si="120"/>
        <v>23000</v>
      </c>
    </row>
    <row r="642" spans="1:10" x14ac:dyDescent="0.2">
      <c r="A642" s="158"/>
      <c r="B642" s="158" t="s">
        <v>1009</v>
      </c>
      <c r="C642" s="158"/>
      <c r="D642" s="158"/>
      <c r="E642" s="167">
        <f t="shared" ref="E642:J642" si="121">E414</f>
        <v>313949.89999999997</v>
      </c>
      <c r="F642" s="167">
        <f t="shared" si="121"/>
        <v>287100</v>
      </c>
      <c r="G642" s="167">
        <f t="shared" si="121"/>
        <v>287100</v>
      </c>
      <c r="H642" s="167">
        <f t="shared" si="121"/>
        <v>237100</v>
      </c>
      <c r="I642" s="167">
        <f t="shared" si="121"/>
        <v>237100</v>
      </c>
      <c r="J642" s="167">
        <f t="shared" si="121"/>
        <v>237100</v>
      </c>
    </row>
    <row r="643" spans="1:10" x14ac:dyDescent="0.2">
      <c r="A643" s="169"/>
      <c r="B643" s="158" t="s">
        <v>1010</v>
      </c>
      <c r="C643" s="158"/>
      <c r="D643" s="158"/>
      <c r="E643" s="167">
        <f t="shared" ref="E643:J643" si="122">E488</f>
        <v>146858.68</v>
      </c>
      <c r="F643" s="167">
        <f t="shared" si="122"/>
        <v>149000</v>
      </c>
      <c r="G643" s="167">
        <f t="shared" si="122"/>
        <v>149000</v>
      </c>
      <c r="H643" s="167">
        <f t="shared" si="122"/>
        <v>237800</v>
      </c>
      <c r="I643" s="167">
        <f t="shared" si="122"/>
        <v>237800</v>
      </c>
      <c r="J643" s="167">
        <f t="shared" si="122"/>
        <v>237800</v>
      </c>
    </row>
    <row r="644" spans="1:10" x14ac:dyDescent="0.2">
      <c r="A644" s="158"/>
      <c r="B644" s="158" t="s">
        <v>1011</v>
      </c>
      <c r="C644" s="158"/>
      <c r="D644" s="158"/>
      <c r="E644" s="167">
        <f>E552</f>
        <v>0</v>
      </c>
      <c r="F644" s="167">
        <f t="shared" ref="F644:J644" si="123">F552</f>
        <v>0</v>
      </c>
      <c r="G644" s="167">
        <f t="shared" si="123"/>
        <v>0</v>
      </c>
      <c r="H644" s="167">
        <f t="shared" si="123"/>
        <v>79600</v>
      </c>
      <c r="I644" s="167">
        <f t="shared" si="123"/>
        <v>79600</v>
      </c>
      <c r="J644" s="167">
        <f t="shared" si="123"/>
        <v>79600</v>
      </c>
    </row>
    <row r="645" spans="1:10" ht="15" thickBot="1" x14ac:dyDescent="0.25">
      <c r="A645" s="158"/>
      <c r="B645" s="158"/>
      <c r="C645" s="158" t="s">
        <v>340</v>
      </c>
      <c r="D645" s="171"/>
      <c r="E645" s="172">
        <f t="shared" ref="E645:J645" si="124">SUM(E638:E644)</f>
        <v>1361761.2699999998</v>
      </c>
      <c r="F645" s="172">
        <f t="shared" si="124"/>
        <v>1366200</v>
      </c>
      <c r="G645" s="172">
        <f t="shared" si="124"/>
        <v>1366200</v>
      </c>
      <c r="H645" s="172">
        <f t="shared" si="124"/>
        <v>1765800</v>
      </c>
      <c r="I645" s="172">
        <f t="shared" si="124"/>
        <v>1765800</v>
      </c>
      <c r="J645" s="172">
        <f t="shared" si="124"/>
        <v>1765800</v>
      </c>
    </row>
    <row r="646" spans="1:10" x14ac:dyDescent="0.2">
      <c r="A646" s="180" t="s">
        <v>14</v>
      </c>
      <c r="B646" s="158"/>
      <c r="C646" s="158"/>
      <c r="D646" s="176"/>
      <c r="E646" s="178"/>
      <c r="F646" s="178"/>
      <c r="G646" s="178"/>
      <c r="H646" s="178"/>
      <c r="I646" s="178"/>
      <c r="J646" s="178"/>
    </row>
    <row r="647" spans="1:10" x14ac:dyDescent="0.2">
      <c r="A647" s="169"/>
      <c r="B647" s="158" t="s">
        <v>447</v>
      </c>
      <c r="C647" s="158"/>
      <c r="D647" s="158"/>
      <c r="E647" s="167">
        <f t="shared" ref="E647:J647" si="125">E124</f>
        <v>283534.7</v>
      </c>
      <c r="F647" s="167">
        <f t="shared" si="125"/>
        <v>1842300</v>
      </c>
      <c r="G647" s="167">
        <f t="shared" si="125"/>
        <v>2102900</v>
      </c>
      <c r="H647" s="167">
        <f t="shared" si="125"/>
        <v>2707600</v>
      </c>
      <c r="I647" s="167">
        <f t="shared" si="125"/>
        <v>0</v>
      </c>
      <c r="J647" s="167">
        <f t="shared" si="125"/>
        <v>0</v>
      </c>
    </row>
    <row r="648" spans="1:10" x14ac:dyDescent="0.2">
      <c r="A648" s="169"/>
      <c r="B648" s="158" t="s">
        <v>1006</v>
      </c>
      <c r="C648" s="158"/>
      <c r="D648" s="158"/>
      <c r="E648" s="167">
        <f t="shared" ref="E648:J648" si="126">E196</f>
        <v>0</v>
      </c>
      <c r="F648" s="167">
        <f t="shared" si="126"/>
        <v>0</v>
      </c>
      <c r="G648" s="167">
        <f t="shared" si="126"/>
        <v>0</v>
      </c>
      <c r="H648" s="167">
        <f t="shared" si="126"/>
        <v>0</v>
      </c>
      <c r="I648" s="167">
        <f t="shared" si="126"/>
        <v>0</v>
      </c>
      <c r="J648" s="167">
        <f t="shared" si="126"/>
        <v>0</v>
      </c>
    </row>
    <row r="649" spans="1:10" x14ac:dyDescent="0.2">
      <c r="A649" s="169"/>
      <c r="B649" s="158" t="s">
        <v>1007</v>
      </c>
      <c r="C649" s="158"/>
      <c r="D649" s="158"/>
      <c r="E649" s="167">
        <f t="shared" ref="E649:J649" si="127">E276</f>
        <v>0</v>
      </c>
      <c r="F649" s="167">
        <f t="shared" si="127"/>
        <v>0</v>
      </c>
      <c r="G649" s="167">
        <f t="shared" si="127"/>
        <v>0</v>
      </c>
      <c r="H649" s="167">
        <f t="shared" si="127"/>
        <v>0</v>
      </c>
      <c r="I649" s="167">
        <f t="shared" si="127"/>
        <v>0</v>
      </c>
      <c r="J649" s="167">
        <f t="shared" si="127"/>
        <v>0</v>
      </c>
    </row>
    <row r="650" spans="1:10" x14ac:dyDescent="0.2">
      <c r="A650" s="169"/>
      <c r="B650" s="158" t="s">
        <v>1008</v>
      </c>
      <c r="C650" s="158"/>
      <c r="D650" s="158"/>
      <c r="E650" s="167">
        <f t="shared" ref="E650:J650" si="128">E353</f>
        <v>0</v>
      </c>
      <c r="F650" s="167">
        <f t="shared" si="128"/>
        <v>0</v>
      </c>
      <c r="G650" s="167">
        <f t="shared" si="128"/>
        <v>0</v>
      </c>
      <c r="H650" s="167">
        <f t="shared" si="128"/>
        <v>0</v>
      </c>
      <c r="I650" s="167">
        <f t="shared" si="128"/>
        <v>0</v>
      </c>
      <c r="J650" s="167">
        <f t="shared" si="128"/>
        <v>0</v>
      </c>
    </row>
    <row r="651" spans="1:10" x14ac:dyDescent="0.2">
      <c r="A651" s="169"/>
      <c r="B651" s="158" t="s">
        <v>1009</v>
      </c>
      <c r="C651" s="158"/>
      <c r="D651" s="158"/>
      <c r="E651" s="167">
        <f t="shared" ref="E651:J651" si="129">E421</f>
        <v>0</v>
      </c>
      <c r="F651" s="167">
        <f t="shared" si="129"/>
        <v>0</v>
      </c>
      <c r="G651" s="167">
        <f t="shared" si="129"/>
        <v>0</v>
      </c>
      <c r="H651" s="167">
        <f t="shared" si="129"/>
        <v>0</v>
      </c>
      <c r="I651" s="167">
        <f t="shared" si="129"/>
        <v>0</v>
      </c>
      <c r="J651" s="167">
        <f t="shared" si="129"/>
        <v>0</v>
      </c>
    </row>
    <row r="652" spans="1:10" x14ac:dyDescent="0.2">
      <c r="A652" s="169"/>
      <c r="B652" s="158" t="s">
        <v>1010</v>
      </c>
      <c r="C652" s="158"/>
      <c r="D652" s="158"/>
      <c r="E652" s="167">
        <f t="shared" ref="E652:J652" si="130">E496</f>
        <v>0</v>
      </c>
      <c r="F652" s="167">
        <f t="shared" si="130"/>
        <v>0</v>
      </c>
      <c r="G652" s="167">
        <f t="shared" si="130"/>
        <v>0</v>
      </c>
      <c r="H652" s="167">
        <f t="shared" si="130"/>
        <v>0</v>
      </c>
      <c r="I652" s="167">
        <f t="shared" si="130"/>
        <v>0</v>
      </c>
      <c r="J652" s="167">
        <f t="shared" si="130"/>
        <v>0</v>
      </c>
    </row>
    <row r="653" spans="1:10" x14ac:dyDescent="0.2">
      <c r="A653" s="169"/>
      <c r="B653" s="158" t="s">
        <v>1011</v>
      </c>
      <c r="C653" s="158"/>
      <c r="D653" s="158"/>
      <c r="E653" s="167">
        <f>E560</f>
        <v>0</v>
      </c>
      <c r="F653" s="167">
        <f t="shared" ref="F653:J653" si="131">F560</f>
        <v>0</v>
      </c>
      <c r="G653" s="167">
        <f t="shared" si="131"/>
        <v>0</v>
      </c>
      <c r="H653" s="167">
        <f t="shared" si="131"/>
        <v>0</v>
      </c>
      <c r="I653" s="167">
        <f t="shared" si="131"/>
        <v>0</v>
      </c>
      <c r="J653" s="167">
        <f t="shared" si="131"/>
        <v>0</v>
      </c>
    </row>
    <row r="654" spans="1:10" ht="15" thickBot="1" x14ac:dyDescent="0.25">
      <c r="A654" s="179"/>
      <c r="B654" s="179" t="s">
        <v>56</v>
      </c>
      <c r="C654" s="176"/>
      <c r="D654" s="158"/>
      <c r="E654" s="172">
        <f t="shared" ref="E654:J654" si="132">SUM(E647:E653)</f>
        <v>283534.7</v>
      </c>
      <c r="F654" s="172">
        <f t="shared" si="132"/>
        <v>1842300</v>
      </c>
      <c r="G654" s="172">
        <f t="shared" si="132"/>
        <v>2102900</v>
      </c>
      <c r="H654" s="172">
        <f t="shared" si="132"/>
        <v>2707600</v>
      </c>
      <c r="I654" s="172">
        <f t="shared" si="132"/>
        <v>0</v>
      </c>
      <c r="J654" s="172">
        <f t="shared" si="132"/>
        <v>0</v>
      </c>
    </row>
    <row r="655" spans="1:10" x14ac:dyDescent="0.2">
      <c r="A655" s="158"/>
      <c r="B655" s="158"/>
      <c r="C655" s="158"/>
      <c r="D655" s="158"/>
      <c r="E655" s="178"/>
      <c r="F655" s="178"/>
      <c r="G655" s="178"/>
      <c r="H655" s="163"/>
      <c r="I655" s="163"/>
      <c r="J655" s="163"/>
    </row>
    <row r="656" spans="1:10" ht="15" thickBot="1" x14ac:dyDescent="0.25">
      <c r="A656" s="158"/>
      <c r="B656" s="158"/>
      <c r="C656" s="158"/>
      <c r="D656" s="158"/>
      <c r="E656" s="176"/>
      <c r="F656" s="203" t="s">
        <v>341</v>
      </c>
      <c r="G656" s="176"/>
      <c r="H656" s="176"/>
      <c r="I656" s="181"/>
      <c r="J656" s="181"/>
    </row>
    <row r="657" spans="1:10" ht="15" thickTop="1" x14ac:dyDescent="0.2">
      <c r="A657" s="182"/>
      <c r="B657" s="182"/>
      <c r="C657" s="182"/>
      <c r="D657" s="182"/>
      <c r="E657" s="182"/>
      <c r="F657" s="204"/>
      <c r="G657" s="182"/>
      <c r="H657" s="182"/>
      <c r="I657" s="182"/>
      <c r="J657" s="182"/>
    </row>
    <row r="658" spans="1:10" x14ac:dyDescent="0.2">
      <c r="A658" s="183"/>
      <c r="B658" s="183">
        <v>210</v>
      </c>
      <c r="C658" s="158" t="s">
        <v>6</v>
      </c>
      <c r="D658" s="158"/>
      <c r="E658" s="167">
        <f t="shared" ref="E658:J673" si="133">SUMIF($A$60:$A$1073,$B658,E$60:E$1073)</f>
        <v>2918860.66</v>
      </c>
      <c r="F658" s="167">
        <f t="shared" si="133"/>
        <v>3482700</v>
      </c>
      <c r="G658" s="167">
        <f t="shared" si="133"/>
        <v>3482700</v>
      </c>
      <c r="H658" s="167">
        <f t="shared" si="133"/>
        <v>3606000</v>
      </c>
      <c r="I658" s="167">
        <f t="shared" si="133"/>
        <v>3967000</v>
      </c>
      <c r="J658" s="167">
        <f t="shared" si="133"/>
        <v>3988900</v>
      </c>
    </row>
    <row r="659" spans="1:10" x14ac:dyDescent="0.2">
      <c r="A659" s="183"/>
      <c r="B659" s="183">
        <v>212</v>
      </c>
      <c r="C659" s="158" t="s">
        <v>8</v>
      </c>
      <c r="D659" s="158"/>
      <c r="E659" s="167">
        <f t="shared" si="133"/>
        <v>396935.02999999997</v>
      </c>
      <c r="F659" s="167">
        <f t="shared" si="133"/>
        <v>15600</v>
      </c>
      <c r="G659" s="167">
        <f t="shared" si="133"/>
        <v>15600</v>
      </c>
      <c r="H659" s="167">
        <f t="shared" si="133"/>
        <v>15600</v>
      </c>
      <c r="I659" s="167">
        <f t="shared" si="133"/>
        <v>15600</v>
      </c>
      <c r="J659" s="167">
        <f t="shared" si="133"/>
        <v>15600</v>
      </c>
    </row>
    <row r="660" spans="1:10" x14ac:dyDescent="0.2">
      <c r="A660" s="183"/>
      <c r="B660" s="183">
        <v>213</v>
      </c>
      <c r="C660" s="158" t="s">
        <v>182</v>
      </c>
      <c r="D660" s="158"/>
      <c r="E660" s="167">
        <f t="shared" si="133"/>
        <v>0</v>
      </c>
      <c r="F660" s="167">
        <f t="shared" si="133"/>
        <v>0</v>
      </c>
      <c r="G660" s="167">
        <f t="shared" si="133"/>
        <v>0</v>
      </c>
      <c r="H660" s="167">
        <f t="shared" si="133"/>
        <v>0</v>
      </c>
      <c r="I660" s="167">
        <f t="shared" si="133"/>
        <v>0</v>
      </c>
      <c r="J660" s="167">
        <f t="shared" si="133"/>
        <v>0</v>
      </c>
    </row>
    <row r="661" spans="1:10" x14ac:dyDescent="0.2">
      <c r="A661" s="183"/>
      <c r="B661" s="183">
        <v>216</v>
      </c>
      <c r="C661" s="158" t="s">
        <v>9</v>
      </c>
      <c r="D661" s="158"/>
      <c r="E661" s="167">
        <f t="shared" si="133"/>
        <v>455862.13</v>
      </c>
      <c r="F661" s="167">
        <f t="shared" si="133"/>
        <v>531500</v>
      </c>
      <c r="G661" s="167">
        <f t="shared" si="133"/>
        <v>531500</v>
      </c>
      <c r="H661" s="167">
        <f t="shared" si="133"/>
        <v>582800</v>
      </c>
      <c r="I661" s="167">
        <f t="shared" si="133"/>
        <v>574800</v>
      </c>
      <c r="J661" s="167">
        <f t="shared" si="133"/>
        <v>575800</v>
      </c>
    </row>
    <row r="662" spans="1:10" x14ac:dyDescent="0.2">
      <c r="A662" s="183"/>
      <c r="B662" s="183">
        <v>218</v>
      </c>
      <c r="C662" s="158" t="s">
        <v>183</v>
      </c>
      <c r="D662" s="158"/>
      <c r="E662" s="167">
        <f t="shared" si="133"/>
        <v>7362</v>
      </c>
      <c r="F662" s="167">
        <f t="shared" si="133"/>
        <v>18300</v>
      </c>
      <c r="G662" s="167">
        <f t="shared" si="133"/>
        <v>18300</v>
      </c>
      <c r="H662" s="167">
        <f t="shared" si="133"/>
        <v>33600</v>
      </c>
      <c r="I662" s="167">
        <f t="shared" si="133"/>
        <v>24200</v>
      </c>
      <c r="J662" s="167">
        <f t="shared" si="133"/>
        <v>15000</v>
      </c>
    </row>
    <row r="663" spans="1:10" x14ac:dyDescent="0.2">
      <c r="A663" s="183"/>
      <c r="B663" s="183">
        <v>219</v>
      </c>
      <c r="C663" s="158" t="s">
        <v>184</v>
      </c>
      <c r="D663" s="158"/>
      <c r="E663" s="167">
        <f t="shared" si="133"/>
        <v>0</v>
      </c>
      <c r="F663" s="167">
        <f t="shared" si="133"/>
        <v>0</v>
      </c>
      <c r="G663" s="167">
        <f t="shared" si="133"/>
        <v>0</v>
      </c>
      <c r="H663" s="167">
        <f t="shared" si="133"/>
        <v>0</v>
      </c>
      <c r="I663" s="167">
        <f t="shared" si="133"/>
        <v>0</v>
      </c>
      <c r="J663" s="167">
        <f t="shared" si="133"/>
        <v>0</v>
      </c>
    </row>
    <row r="664" spans="1:10" x14ac:dyDescent="0.2">
      <c r="A664" s="183"/>
      <c r="B664" s="183">
        <v>220</v>
      </c>
      <c r="C664" s="158" t="s">
        <v>185</v>
      </c>
      <c r="D664" s="158"/>
      <c r="E664" s="167">
        <f t="shared" si="133"/>
        <v>9544.26</v>
      </c>
      <c r="F664" s="167">
        <f t="shared" si="133"/>
        <v>14300</v>
      </c>
      <c r="G664" s="167">
        <f t="shared" si="133"/>
        <v>14300</v>
      </c>
      <c r="H664" s="167">
        <f t="shared" si="133"/>
        <v>14100</v>
      </c>
      <c r="I664" s="167">
        <f t="shared" si="133"/>
        <v>14100</v>
      </c>
      <c r="J664" s="167">
        <f t="shared" si="133"/>
        <v>14100</v>
      </c>
    </row>
    <row r="665" spans="1:10" x14ac:dyDescent="0.2">
      <c r="A665" s="183"/>
      <c r="B665" s="183">
        <v>222</v>
      </c>
      <c r="C665" s="158" t="s">
        <v>186</v>
      </c>
      <c r="D665" s="158"/>
      <c r="E665" s="167">
        <f t="shared" si="133"/>
        <v>19446.190000000002</v>
      </c>
      <c r="F665" s="167">
        <f t="shared" si="133"/>
        <v>30000</v>
      </c>
      <c r="G665" s="167">
        <f t="shared" si="133"/>
        <v>30000</v>
      </c>
      <c r="H665" s="167">
        <f t="shared" si="133"/>
        <v>53000</v>
      </c>
      <c r="I665" s="167">
        <f t="shared" si="133"/>
        <v>53000</v>
      </c>
      <c r="J665" s="167">
        <f t="shared" si="133"/>
        <v>53000</v>
      </c>
    </row>
    <row r="666" spans="1:10" x14ac:dyDescent="0.2">
      <c r="A666" s="183"/>
      <c r="B666" s="183">
        <v>224</v>
      </c>
      <c r="C666" s="158" t="s">
        <v>187</v>
      </c>
      <c r="D666" s="158"/>
      <c r="E666" s="167">
        <f t="shared" si="133"/>
        <v>198000</v>
      </c>
      <c r="F666" s="167">
        <f t="shared" si="133"/>
        <v>198500</v>
      </c>
      <c r="G666" s="167">
        <f t="shared" si="133"/>
        <v>198500</v>
      </c>
      <c r="H666" s="167">
        <f t="shared" si="133"/>
        <v>198500</v>
      </c>
      <c r="I666" s="167">
        <f t="shared" si="133"/>
        <v>198500</v>
      </c>
      <c r="J666" s="167">
        <f t="shared" si="133"/>
        <v>198500</v>
      </c>
    </row>
    <row r="667" spans="1:10" x14ac:dyDescent="0.2">
      <c r="A667" s="183"/>
      <c r="B667" s="183">
        <v>226</v>
      </c>
      <c r="C667" s="158" t="s">
        <v>188</v>
      </c>
      <c r="D667" s="158"/>
      <c r="E667" s="167">
        <f t="shared" si="133"/>
        <v>59800</v>
      </c>
      <c r="F667" s="167">
        <f t="shared" si="133"/>
        <v>50000</v>
      </c>
      <c r="G667" s="167">
        <f t="shared" si="133"/>
        <v>50000</v>
      </c>
      <c r="H667" s="167">
        <f t="shared" si="133"/>
        <v>50000</v>
      </c>
      <c r="I667" s="167">
        <f t="shared" si="133"/>
        <v>50000</v>
      </c>
      <c r="J667" s="167">
        <f t="shared" si="133"/>
        <v>50000</v>
      </c>
    </row>
    <row r="668" spans="1:10" x14ac:dyDescent="0.2">
      <c r="A668" s="183"/>
      <c r="B668" s="183">
        <v>228</v>
      </c>
      <c r="C668" s="158" t="s">
        <v>189</v>
      </c>
      <c r="D668" s="158"/>
      <c r="E668" s="167">
        <f t="shared" si="133"/>
        <v>33909</v>
      </c>
      <c r="F668" s="167">
        <f t="shared" si="133"/>
        <v>41000</v>
      </c>
      <c r="G668" s="167">
        <f t="shared" si="133"/>
        <v>41000</v>
      </c>
      <c r="H668" s="167">
        <f t="shared" si="133"/>
        <v>43000</v>
      </c>
      <c r="I668" s="167">
        <f t="shared" si="133"/>
        <v>43000</v>
      </c>
      <c r="J668" s="167">
        <f t="shared" si="133"/>
        <v>43000</v>
      </c>
    </row>
    <row r="669" spans="1:10" x14ac:dyDescent="0.2">
      <c r="A669" s="183"/>
      <c r="B669" s="183">
        <v>229</v>
      </c>
      <c r="C669" s="158" t="s">
        <v>190</v>
      </c>
      <c r="D669" s="158"/>
      <c r="E669" s="167">
        <f t="shared" si="133"/>
        <v>39963.620000000003</v>
      </c>
      <c r="F669" s="167">
        <f t="shared" si="133"/>
        <v>40000</v>
      </c>
      <c r="G669" s="167">
        <f t="shared" si="133"/>
        <v>40000</v>
      </c>
      <c r="H669" s="167">
        <f t="shared" si="133"/>
        <v>40000</v>
      </c>
      <c r="I669" s="167">
        <f t="shared" si="133"/>
        <v>40000</v>
      </c>
      <c r="J669" s="167">
        <f t="shared" si="133"/>
        <v>40000</v>
      </c>
    </row>
    <row r="670" spans="1:10" x14ac:dyDescent="0.2">
      <c r="A670" s="183"/>
      <c r="B670" s="183">
        <v>230</v>
      </c>
      <c r="C670" s="158" t="s">
        <v>191</v>
      </c>
      <c r="D670" s="158"/>
      <c r="E670" s="167">
        <f t="shared" si="133"/>
        <v>16582</v>
      </c>
      <c r="F670" s="167">
        <f t="shared" si="133"/>
        <v>16800</v>
      </c>
      <c r="G670" s="167">
        <f t="shared" si="133"/>
        <v>16800</v>
      </c>
      <c r="H670" s="167">
        <f t="shared" si="133"/>
        <v>16300</v>
      </c>
      <c r="I670" s="167">
        <f t="shared" si="133"/>
        <v>16300</v>
      </c>
      <c r="J670" s="167">
        <f t="shared" si="133"/>
        <v>16300</v>
      </c>
    </row>
    <row r="671" spans="1:10" x14ac:dyDescent="0.2">
      <c r="A671" s="183"/>
      <c r="B671" s="183">
        <v>232</v>
      </c>
      <c r="C671" s="158" t="s">
        <v>192</v>
      </c>
      <c r="D671" s="158"/>
      <c r="E671" s="167">
        <f t="shared" si="133"/>
        <v>317155.12</v>
      </c>
      <c r="F671" s="167">
        <f t="shared" si="133"/>
        <v>267700</v>
      </c>
      <c r="G671" s="167">
        <f t="shared" si="133"/>
        <v>267700</v>
      </c>
      <c r="H671" s="167">
        <f t="shared" si="133"/>
        <v>379600</v>
      </c>
      <c r="I671" s="167">
        <f t="shared" si="133"/>
        <v>379600</v>
      </c>
      <c r="J671" s="167">
        <f t="shared" si="133"/>
        <v>379600</v>
      </c>
    </row>
    <row r="672" spans="1:10" x14ac:dyDescent="0.2">
      <c r="A672" s="183"/>
      <c r="B672" s="183">
        <v>234</v>
      </c>
      <c r="C672" s="158" t="s">
        <v>193</v>
      </c>
      <c r="D672" s="158"/>
      <c r="E672" s="167">
        <f t="shared" si="133"/>
        <v>48625</v>
      </c>
      <c r="F672" s="167">
        <f t="shared" si="133"/>
        <v>74400</v>
      </c>
      <c r="G672" s="167">
        <f t="shared" si="133"/>
        <v>74400</v>
      </c>
      <c r="H672" s="167">
        <f t="shared" si="133"/>
        <v>82800</v>
      </c>
      <c r="I672" s="167">
        <f t="shared" si="133"/>
        <v>82800</v>
      </c>
      <c r="J672" s="167">
        <f t="shared" si="133"/>
        <v>82800</v>
      </c>
    </row>
    <row r="673" spans="1:10" x14ac:dyDescent="0.2">
      <c r="A673" s="183"/>
      <c r="B673" s="183">
        <v>236</v>
      </c>
      <c r="C673" s="158" t="s">
        <v>194</v>
      </c>
      <c r="D673" s="158"/>
      <c r="E673" s="167">
        <f t="shared" si="133"/>
        <v>0</v>
      </c>
      <c r="F673" s="167">
        <f t="shared" si="133"/>
        <v>65000</v>
      </c>
      <c r="G673" s="167">
        <f t="shared" si="133"/>
        <v>65000</v>
      </c>
      <c r="H673" s="167">
        <f t="shared" si="133"/>
        <v>118000</v>
      </c>
      <c r="I673" s="167">
        <f t="shared" si="133"/>
        <v>38000</v>
      </c>
      <c r="J673" s="167">
        <f t="shared" si="133"/>
        <v>38000</v>
      </c>
    </row>
    <row r="674" spans="1:10" x14ac:dyDescent="0.2">
      <c r="A674" s="183"/>
      <c r="B674" s="183">
        <v>238</v>
      </c>
      <c r="C674" s="158" t="s">
        <v>195</v>
      </c>
      <c r="D674" s="158"/>
      <c r="E674" s="167">
        <f t="shared" ref="E674:J689" si="134">SUMIF($A$60:$A$1073,$B674,E$60:E$1073)</f>
        <v>0</v>
      </c>
      <c r="F674" s="167">
        <f t="shared" si="134"/>
        <v>0</v>
      </c>
      <c r="G674" s="167">
        <f t="shared" si="134"/>
        <v>0</v>
      </c>
      <c r="H674" s="167">
        <f t="shared" si="134"/>
        <v>0</v>
      </c>
      <c r="I674" s="167">
        <f t="shared" si="134"/>
        <v>0</v>
      </c>
      <c r="J674" s="167">
        <f t="shared" si="134"/>
        <v>0</v>
      </c>
    </row>
    <row r="675" spans="1:10" x14ac:dyDescent="0.2">
      <c r="A675" s="183"/>
      <c r="B675" s="183">
        <v>240</v>
      </c>
      <c r="C675" s="158" t="s">
        <v>196</v>
      </c>
      <c r="D675" s="158"/>
      <c r="E675" s="167">
        <f t="shared" si="134"/>
        <v>0</v>
      </c>
      <c r="F675" s="167">
        <f t="shared" si="134"/>
        <v>0</v>
      </c>
      <c r="G675" s="167">
        <f t="shared" si="134"/>
        <v>0</v>
      </c>
      <c r="H675" s="167">
        <f t="shared" si="134"/>
        <v>0</v>
      </c>
      <c r="I675" s="167">
        <f t="shared" si="134"/>
        <v>0</v>
      </c>
      <c r="J675" s="167">
        <f t="shared" si="134"/>
        <v>0</v>
      </c>
    </row>
    <row r="676" spans="1:10" x14ac:dyDescent="0.2">
      <c r="A676" s="183"/>
      <c r="B676" s="183">
        <v>242</v>
      </c>
      <c r="C676" s="158" t="s">
        <v>197</v>
      </c>
      <c r="D676" s="158"/>
      <c r="E676" s="167">
        <f t="shared" si="134"/>
        <v>0</v>
      </c>
      <c r="F676" s="167">
        <f t="shared" si="134"/>
        <v>0</v>
      </c>
      <c r="G676" s="167">
        <f t="shared" si="134"/>
        <v>0</v>
      </c>
      <c r="H676" s="167">
        <f t="shared" si="134"/>
        <v>0</v>
      </c>
      <c r="I676" s="167">
        <f t="shared" si="134"/>
        <v>0</v>
      </c>
      <c r="J676" s="167">
        <f t="shared" si="134"/>
        <v>0</v>
      </c>
    </row>
    <row r="677" spans="1:10" x14ac:dyDescent="0.2">
      <c r="A677" s="183"/>
      <c r="B677" s="183">
        <v>244</v>
      </c>
      <c r="C677" s="158" t="s">
        <v>198</v>
      </c>
      <c r="D677" s="158"/>
      <c r="E677" s="167">
        <f t="shared" si="134"/>
        <v>8463</v>
      </c>
      <c r="F677" s="167">
        <f t="shared" si="134"/>
        <v>5500</v>
      </c>
      <c r="G677" s="167">
        <f t="shared" si="134"/>
        <v>5500</v>
      </c>
      <c r="H677" s="167">
        <f t="shared" si="134"/>
        <v>11100</v>
      </c>
      <c r="I677" s="167">
        <f t="shared" si="134"/>
        <v>11100</v>
      </c>
      <c r="J677" s="167">
        <f t="shared" si="134"/>
        <v>11100</v>
      </c>
    </row>
    <row r="678" spans="1:10" x14ac:dyDescent="0.2">
      <c r="A678" s="183"/>
      <c r="B678" s="183">
        <v>246</v>
      </c>
      <c r="C678" s="158" t="s">
        <v>199</v>
      </c>
      <c r="D678" s="158"/>
      <c r="E678" s="167">
        <f t="shared" si="134"/>
        <v>2400.5</v>
      </c>
      <c r="F678" s="167">
        <f t="shared" si="134"/>
        <v>12000</v>
      </c>
      <c r="G678" s="167">
        <f t="shared" si="134"/>
        <v>12000</v>
      </c>
      <c r="H678" s="167">
        <f t="shared" si="134"/>
        <v>2000</v>
      </c>
      <c r="I678" s="167">
        <f t="shared" si="134"/>
        <v>2000</v>
      </c>
      <c r="J678" s="167">
        <f t="shared" si="134"/>
        <v>2000</v>
      </c>
    </row>
    <row r="679" spans="1:10" x14ac:dyDescent="0.2">
      <c r="A679" s="183"/>
      <c r="B679" s="183">
        <v>247</v>
      </c>
      <c r="C679" s="158" t="s">
        <v>200</v>
      </c>
      <c r="D679" s="158"/>
      <c r="E679" s="167">
        <f t="shared" si="134"/>
        <v>0</v>
      </c>
      <c r="F679" s="167">
        <f t="shared" si="134"/>
        <v>0</v>
      </c>
      <c r="G679" s="167">
        <f t="shared" si="134"/>
        <v>0</v>
      </c>
      <c r="H679" s="167">
        <f t="shared" si="134"/>
        <v>0</v>
      </c>
      <c r="I679" s="167">
        <f t="shared" si="134"/>
        <v>0</v>
      </c>
      <c r="J679" s="167">
        <f t="shared" si="134"/>
        <v>0</v>
      </c>
    </row>
    <row r="680" spans="1:10" x14ac:dyDescent="0.2">
      <c r="A680" s="183"/>
      <c r="B680" s="183">
        <v>260</v>
      </c>
      <c r="C680" s="158" t="s">
        <v>201</v>
      </c>
      <c r="D680" s="158"/>
      <c r="E680" s="167">
        <f t="shared" si="134"/>
        <v>0</v>
      </c>
      <c r="F680" s="167">
        <f t="shared" si="134"/>
        <v>0</v>
      </c>
      <c r="G680" s="167">
        <f t="shared" si="134"/>
        <v>0</v>
      </c>
      <c r="H680" s="167">
        <f t="shared" si="134"/>
        <v>0</v>
      </c>
      <c r="I680" s="167">
        <f t="shared" si="134"/>
        <v>0</v>
      </c>
      <c r="J680" s="167">
        <f t="shared" si="134"/>
        <v>0</v>
      </c>
    </row>
    <row r="681" spans="1:10" x14ac:dyDescent="0.2">
      <c r="A681" s="183"/>
      <c r="B681" s="183">
        <v>261</v>
      </c>
      <c r="C681" s="158" t="s">
        <v>202</v>
      </c>
      <c r="D681" s="158"/>
      <c r="E681" s="167">
        <f t="shared" si="134"/>
        <v>0</v>
      </c>
      <c r="F681" s="167">
        <f t="shared" si="134"/>
        <v>0</v>
      </c>
      <c r="G681" s="167">
        <f t="shared" si="134"/>
        <v>0</v>
      </c>
      <c r="H681" s="167">
        <f t="shared" si="134"/>
        <v>120000</v>
      </c>
      <c r="I681" s="167">
        <f t="shared" si="134"/>
        <v>200000</v>
      </c>
      <c r="J681" s="167">
        <f t="shared" si="134"/>
        <v>200000</v>
      </c>
    </row>
    <row r="682" spans="1:10" x14ac:dyDescent="0.2">
      <c r="A682" s="183"/>
      <c r="B682" s="183">
        <v>262</v>
      </c>
      <c r="C682" s="158" t="s">
        <v>203</v>
      </c>
      <c r="D682" s="158"/>
      <c r="E682" s="167">
        <f t="shared" si="134"/>
        <v>64959.45</v>
      </c>
      <c r="F682" s="167">
        <f t="shared" si="134"/>
        <v>0</v>
      </c>
      <c r="G682" s="167">
        <f t="shared" si="134"/>
        <v>0</v>
      </c>
      <c r="H682" s="167">
        <f t="shared" si="134"/>
        <v>0</v>
      </c>
      <c r="I682" s="167">
        <f t="shared" si="134"/>
        <v>0</v>
      </c>
      <c r="J682" s="167">
        <f t="shared" si="134"/>
        <v>0</v>
      </c>
    </row>
    <row r="683" spans="1:10" x14ac:dyDescent="0.2">
      <c r="A683" s="183"/>
      <c r="B683" s="183">
        <v>265</v>
      </c>
      <c r="C683" s="158" t="s">
        <v>204</v>
      </c>
      <c r="D683" s="158"/>
      <c r="E683" s="167">
        <f t="shared" si="134"/>
        <v>0</v>
      </c>
      <c r="F683" s="167">
        <f t="shared" si="134"/>
        <v>0</v>
      </c>
      <c r="G683" s="167">
        <f t="shared" si="134"/>
        <v>0</v>
      </c>
      <c r="H683" s="167">
        <f t="shared" si="134"/>
        <v>0</v>
      </c>
      <c r="I683" s="167">
        <f t="shared" si="134"/>
        <v>0</v>
      </c>
      <c r="J683" s="167">
        <f t="shared" si="134"/>
        <v>0</v>
      </c>
    </row>
    <row r="684" spans="1:10" x14ac:dyDescent="0.2">
      <c r="A684" s="183"/>
      <c r="B684" s="183">
        <v>266</v>
      </c>
      <c r="C684" s="158" t="s">
        <v>205</v>
      </c>
      <c r="D684" s="158"/>
      <c r="E684" s="167">
        <f t="shared" si="134"/>
        <v>0</v>
      </c>
      <c r="F684" s="167">
        <f t="shared" si="134"/>
        <v>0</v>
      </c>
      <c r="G684" s="167">
        <f t="shared" si="134"/>
        <v>0</v>
      </c>
      <c r="H684" s="167">
        <f t="shared" si="134"/>
        <v>0</v>
      </c>
      <c r="I684" s="167">
        <f t="shared" si="134"/>
        <v>0</v>
      </c>
      <c r="J684" s="167">
        <f t="shared" si="134"/>
        <v>0</v>
      </c>
    </row>
    <row r="685" spans="1:10" x14ac:dyDescent="0.2">
      <c r="A685" s="183"/>
      <c r="B685" s="183">
        <v>270</v>
      </c>
      <c r="C685" s="158" t="s">
        <v>206</v>
      </c>
      <c r="D685" s="158"/>
      <c r="E685" s="167">
        <f t="shared" si="134"/>
        <v>0</v>
      </c>
      <c r="F685" s="167">
        <f t="shared" si="134"/>
        <v>0</v>
      </c>
      <c r="G685" s="167">
        <f t="shared" si="134"/>
        <v>0</v>
      </c>
      <c r="H685" s="167">
        <f t="shared" si="134"/>
        <v>0</v>
      </c>
      <c r="I685" s="167">
        <f t="shared" si="134"/>
        <v>0</v>
      </c>
      <c r="J685" s="167">
        <f t="shared" si="134"/>
        <v>0</v>
      </c>
    </row>
    <row r="686" spans="1:10" x14ac:dyDescent="0.2">
      <c r="A686" s="183"/>
      <c r="B686" s="183">
        <v>272</v>
      </c>
      <c r="C686" s="158" t="s">
        <v>207</v>
      </c>
      <c r="D686" s="158"/>
      <c r="E686" s="167">
        <f t="shared" si="134"/>
        <v>0</v>
      </c>
      <c r="F686" s="167">
        <f t="shared" si="134"/>
        <v>0</v>
      </c>
      <c r="G686" s="167">
        <f t="shared" si="134"/>
        <v>0</v>
      </c>
      <c r="H686" s="167">
        <f t="shared" si="134"/>
        <v>0</v>
      </c>
      <c r="I686" s="167">
        <f t="shared" si="134"/>
        <v>0</v>
      </c>
      <c r="J686" s="167">
        <f t="shared" si="134"/>
        <v>0</v>
      </c>
    </row>
    <row r="687" spans="1:10" x14ac:dyDescent="0.2">
      <c r="A687" s="183"/>
      <c r="B687" s="183">
        <v>273</v>
      </c>
      <c r="C687" s="158" t="s">
        <v>208</v>
      </c>
      <c r="D687" s="158"/>
      <c r="E687" s="167">
        <f t="shared" si="134"/>
        <v>507269.67999999993</v>
      </c>
      <c r="F687" s="167">
        <f t="shared" si="134"/>
        <v>490000</v>
      </c>
      <c r="G687" s="167">
        <f t="shared" si="134"/>
        <v>490000</v>
      </c>
      <c r="H687" s="167">
        <f t="shared" si="134"/>
        <v>521000</v>
      </c>
      <c r="I687" s="167">
        <f t="shared" si="134"/>
        <v>521000</v>
      </c>
      <c r="J687" s="167">
        <f t="shared" si="134"/>
        <v>521000</v>
      </c>
    </row>
    <row r="688" spans="1:10" x14ac:dyDescent="0.2">
      <c r="A688" s="183"/>
      <c r="B688" s="183">
        <v>274</v>
      </c>
      <c r="C688" s="158" t="s">
        <v>209</v>
      </c>
      <c r="D688" s="158"/>
      <c r="E688" s="167">
        <f t="shared" si="134"/>
        <v>0</v>
      </c>
      <c r="F688" s="167">
        <f t="shared" si="134"/>
        <v>0</v>
      </c>
      <c r="G688" s="167">
        <f t="shared" si="134"/>
        <v>0</v>
      </c>
      <c r="H688" s="167">
        <f t="shared" si="134"/>
        <v>0</v>
      </c>
      <c r="I688" s="167">
        <f t="shared" si="134"/>
        <v>0</v>
      </c>
      <c r="J688" s="167">
        <f t="shared" si="134"/>
        <v>0</v>
      </c>
    </row>
    <row r="689" spans="1:10" x14ac:dyDescent="0.2">
      <c r="A689" s="183"/>
      <c r="B689" s="183">
        <v>275</v>
      </c>
      <c r="C689" s="158" t="s">
        <v>210</v>
      </c>
      <c r="D689" s="158"/>
      <c r="E689" s="167">
        <f t="shared" si="134"/>
        <v>5682.62</v>
      </c>
      <c r="F689" s="167">
        <f t="shared" si="134"/>
        <v>31000</v>
      </c>
      <c r="G689" s="167">
        <f t="shared" si="134"/>
        <v>31000</v>
      </c>
      <c r="H689" s="167">
        <f t="shared" si="134"/>
        <v>26400</v>
      </c>
      <c r="I689" s="167">
        <f t="shared" si="134"/>
        <v>26400</v>
      </c>
      <c r="J689" s="167">
        <f t="shared" si="134"/>
        <v>26400</v>
      </c>
    </row>
    <row r="690" spans="1:10" x14ac:dyDescent="0.2">
      <c r="A690" s="183"/>
      <c r="B690" s="183">
        <v>276</v>
      </c>
      <c r="C690" s="158" t="s">
        <v>211</v>
      </c>
      <c r="D690" s="158"/>
      <c r="E690" s="167">
        <f t="shared" ref="E690:J700" si="135">SUMIF($A$60:$A$1073,$B690,E$60:E$1073)</f>
        <v>0</v>
      </c>
      <c r="F690" s="167">
        <f t="shared" si="135"/>
        <v>0</v>
      </c>
      <c r="G690" s="167">
        <f t="shared" si="135"/>
        <v>0</v>
      </c>
      <c r="H690" s="167">
        <f t="shared" si="135"/>
        <v>0</v>
      </c>
      <c r="I690" s="167">
        <f t="shared" si="135"/>
        <v>0</v>
      </c>
      <c r="J690" s="167">
        <f t="shared" si="135"/>
        <v>0</v>
      </c>
    </row>
    <row r="691" spans="1:10" x14ac:dyDescent="0.2">
      <c r="A691" s="183"/>
      <c r="B691" s="183">
        <v>277</v>
      </c>
      <c r="C691" s="158" t="s">
        <v>212</v>
      </c>
      <c r="D691" s="158"/>
      <c r="E691" s="167">
        <f t="shared" si="135"/>
        <v>0</v>
      </c>
      <c r="F691" s="167">
        <f t="shared" si="135"/>
        <v>0</v>
      </c>
      <c r="G691" s="167">
        <f t="shared" si="135"/>
        <v>0</v>
      </c>
      <c r="H691" s="167">
        <f t="shared" si="135"/>
        <v>0</v>
      </c>
      <c r="I691" s="167">
        <f t="shared" si="135"/>
        <v>0</v>
      </c>
      <c r="J691" s="167">
        <f t="shared" si="135"/>
        <v>0</v>
      </c>
    </row>
    <row r="692" spans="1:10" x14ac:dyDescent="0.2">
      <c r="A692" s="183"/>
      <c r="B692" s="183">
        <v>278</v>
      </c>
      <c r="C692" s="158" t="s">
        <v>213</v>
      </c>
      <c r="D692" s="158"/>
      <c r="E692" s="167">
        <f t="shared" si="135"/>
        <v>0</v>
      </c>
      <c r="F692" s="167">
        <f t="shared" si="135"/>
        <v>0</v>
      </c>
      <c r="G692" s="167">
        <f t="shared" si="135"/>
        <v>0</v>
      </c>
      <c r="H692" s="167">
        <f t="shared" si="135"/>
        <v>0</v>
      </c>
      <c r="I692" s="167">
        <f t="shared" si="135"/>
        <v>0</v>
      </c>
      <c r="J692" s="167">
        <f t="shared" si="135"/>
        <v>0</v>
      </c>
    </row>
    <row r="693" spans="1:10" x14ac:dyDescent="0.2">
      <c r="A693" s="183"/>
      <c r="B693" s="183">
        <v>279</v>
      </c>
      <c r="C693" s="158" t="s">
        <v>214</v>
      </c>
      <c r="D693" s="158"/>
      <c r="E693" s="167">
        <f t="shared" si="135"/>
        <v>0</v>
      </c>
      <c r="F693" s="167">
        <f t="shared" si="135"/>
        <v>0</v>
      </c>
      <c r="G693" s="167">
        <f t="shared" si="135"/>
        <v>0</v>
      </c>
      <c r="H693" s="167">
        <f t="shared" si="135"/>
        <v>0</v>
      </c>
      <c r="I693" s="167">
        <f t="shared" si="135"/>
        <v>0</v>
      </c>
      <c r="J693" s="167">
        <f t="shared" si="135"/>
        <v>0</v>
      </c>
    </row>
    <row r="694" spans="1:10" x14ac:dyDescent="0.2">
      <c r="A694" s="183"/>
      <c r="B694" s="183">
        <v>280</v>
      </c>
      <c r="C694" s="158" t="s">
        <v>215</v>
      </c>
      <c r="D694" s="158"/>
      <c r="E694" s="167">
        <f t="shared" si="135"/>
        <v>0</v>
      </c>
      <c r="F694" s="167">
        <f t="shared" si="135"/>
        <v>0</v>
      </c>
      <c r="G694" s="167">
        <f t="shared" si="135"/>
        <v>0</v>
      </c>
      <c r="H694" s="167">
        <f t="shared" si="135"/>
        <v>60000</v>
      </c>
      <c r="I694" s="167">
        <f t="shared" si="135"/>
        <v>60000</v>
      </c>
      <c r="J694" s="167">
        <f t="shared" si="135"/>
        <v>60000</v>
      </c>
    </row>
    <row r="695" spans="1:10" x14ac:dyDescent="0.2">
      <c r="A695" s="183"/>
      <c r="B695" s="183">
        <v>281</v>
      </c>
      <c r="C695" s="158" t="s">
        <v>216</v>
      </c>
      <c r="D695" s="158"/>
      <c r="E695" s="167">
        <f t="shared" si="135"/>
        <v>29960.83</v>
      </c>
      <c r="F695" s="167">
        <f t="shared" si="135"/>
        <v>30000</v>
      </c>
      <c r="G695" s="167">
        <f t="shared" si="135"/>
        <v>30000</v>
      </c>
      <c r="H695" s="167">
        <f t="shared" si="135"/>
        <v>30000</v>
      </c>
      <c r="I695" s="167">
        <f t="shared" si="135"/>
        <v>30000</v>
      </c>
      <c r="J695" s="167">
        <f t="shared" si="135"/>
        <v>30000</v>
      </c>
    </row>
    <row r="696" spans="1:10" x14ac:dyDescent="0.2">
      <c r="A696" s="183"/>
      <c r="B696" s="183">
        <v>282</v>
      </c>
      <c r="C696" s="158" t="s">
        <v>217</v>
      </c>
      <c r="D696" s="158"/>
      <c r="E696" s="167">
        <f t="shared" si="135"/>
        <v>0</v>
      </c>
      <c r="F696" s="167">
        <f t="shared" si="135"/>
        <v>0</v>
      </c>
      <c r="G696" s="167">
        <f t="shared" si="135"/>
        <v>0</v>
      </c>
      <c r="H696" s="167">
        <f t="shared" si="135"/>
        <v>0</v>
      </c>
      <c r="I696" s="167">
        <f t="shared" si="135"/>
        <v>0</v>
      </c>
      <c r="J696" s="167">
        <f t="shared" si="135"/>
        <v>0</v>
      </c>
    </row>
    <row r="697" spans="1:10" x14ac:dyDescent="0.2">
      <c r="A697" s="183"/>
      <c r="B697" s="183">
        <v>283</v>
      </c>
      <c r="C697" s="158" t="s">
        <v>218</v>
      </c>
      <c r="D697" s="158"/>
      <c r="E697" s="167">
        <f t="shared" si="135"/>
        <v>0</v>
      </c>
      <c r="F697" s="167">
        <f t="shared" si="135"/>
        <v>0</v>
      </c>
      <c r="G697" s="167">
        <f t="shared" si="135"/>
        <v>0</v>
      </c>
      <c r="H697" s="167">
        <f t="shared" si="135"/>
        <v>0</v>
      </c>
      <c r="I697" s="167">
        <f t="shared" si="135"/>
        <v>0</v>
      </c>
      <c r="J697" s="167">
        <f t="shared" si="135"/>
        <v>0</v>
      </c>
    </row>
    <row r="698" spans="1:10" x14ac:dyDescent="0.2">
      <c r="A698" s="183"/>
      <c r="B698" s="183">
        <v>290</v>
      </c>
      <c r="C698" s="158" t="s">
        <v>220</v>
      </c>
      <c r="D698" s="158"/>
      <c r="E698" s="167">
        <f t="shared" si="135"/>
        <v>0</v>
      </c>
      <c r="F698" s="167">
        <f t="shared" si="135"/>
        <v>0</v>
      </c>
      <c r="G698" s="167">
        <f t="shared" si="135"/>
        <v>0</v>
      </c>
      <c r="H698" s="167">
        <f t="shared" si="135"/>
        <v>0</v>
      </c>
      <c r="I698" s="167">
        <f t="shared" si="135"/>
        <v>0</v>
      </c>
      <c r="J698" s="167">
        <f t="shared" si="135"/>
        <v>0</v>
      </c>
    </row>
    <row r="699" spans="1:10" x14ac:dyDescent="0.2">
      <c r="A699" s="183"/>
      <c r="B699" s="183">
        <v>292</v>
      </c>
      <c r="C699" s="158" t="s">
        <v>221</v>
      </c>
      <c r="D699" s="158"/>
      <c r="E699" s="167">
        <f t="shared" si="135"/>
        <v>0</v>
      </c>
      <c r="F699" s="167">
        <f t="shared" si="135"/>
        <v>0</v>
      </c>
      <c r="G699" s="167">
        <f t="shared" si="135"/>
        <v>0</v>
      </c>
      <c r="H699" s="167">
        <f t="shared" si="135"/>
        <v>0</v>
      </c>
      <c r="I699" s="167">
        <f t="shared" si="135"/>
        <v>0</v>
      </c>
      <c r="J699" s="167">
        <f t="shared" si="135"/>
        <v>0</v>
      </c>
    </row>
    <row r="700" spans="1:10" x14ac:dyDescent="0.2">
      <c r="A700" s="183"/>
      <c r="B700" s="183">
        <v>293</v>
      </c>
      <c r="C700" s="158" t="s">
        <v>222</v>
      </c>
      <c r="D700" s="158"/>
      <c r="E700" s="167">
        <f t="shared" si="135"/>
        <v>0</v>
      </c>
      <c r="F700" s="167">
        <f t="shared" si="135"/>
        <v>0</v>
      </c>
      <c r="G700" s="167">
        <f t="shared" si="135"/>
        <v>0</v>
      </c>
      <c r="H700" s="167">
        <f t="shared" si="135"/>
        <v>0</v>
      </c>
      <c r="I700" s="167">
        <f t="shared" si="135"/>
        <v>0</v>
      </c>
      <c r="J700" s="167">
        <f t="shared" si="135"/>
        <v>0</v>
      </c>
    </row>
    <row r="701" spans="1:10" x14ac:dyDescent="0.2">
      <c r="A701" s="158"/>
      <c r="B701" s="183"/>
      <c r="C701" s="165" t="s">
        <v>1177</v>
      </c>
      <c r="D701" s="176"/>
      <c r="E701" s="184">
        <f>SUM(E658:E700)</f>
        <v>5140781.09</v>
      </c>
      <c r="F701" s="184">
        <f t="shared" ref="F701:J701" si="136">SUM(F658:F700)</f>
        <v>5414300</v>
      </c>
      <c r="G701" s="184">
        <f t="shared" si="136"/>
        <v>5414300</v>
      </c>
      <c r="H701" s="184">
        <f t="shared" si="136"/>
        <v>6003800</v>
      </c>
      <c r="I701" s="184">
        <f t="shared" si="136"/>
        <v>6347400</v>
      </c>
      <c r="J701" s="184">
        <f t="shared" si="136"/>
        <v>6361100</v>
      </c>
    </row>
  </sheetData>
  <mergeCells count="646">
    <mergeCell ref="A594:E594"/>
    <mergeCell ref="A595:E595"/>
    <mergeCell ref="A596:E596"/>
    <mergeCell ref="A597:E597"/>
    <mergeCell ref="A588:E588"/>
    <mergeCell ref="A589:E589"/>
    <mergeCell ref="A590:E590"/>
    <mergeCell ref="A591:E591"/>
    <mergeCell ref="A592:E592"/>
    <mergeCell ref="A593:J593"/>
    <mergeCell ref="A582:J582"/>
    <mergeCell ref="A583:J583"/>
    <mergeCell ref="A584:J584"/>
    <mergeCell ref="A585:E585"/>
    <mergeCell ref="A586:J586"/>
    <mergeCell ref="A587:E587"/>
    <mergeCell ref="A576:J576"/>
    <mergeCell ref="A577:J577"/>
    <mergeCell ref="A578:J578"/>
    <mergeCell ref="A579:J579"/>
    <mergeCell ref="A580:J580"/>
    <mergeCell ref="A581:J581"/>
    <mergeCell ref="A570:J570"/>
    <mergeCell ref="A571:J571"/>
    <mergeCell ref="A572:J572"/>
    <mergeCell ref="A573:J573"/>
    <mergeCell ref="A574:J574"/>
    <mergeCell ref="A575:J575"/>
    <mergeCell ref="A564:C564"/>
    <mergeCell ref="A565:C565"/>
    <mergeCell ref="A566:D566"/>
    <mergeCell ref="A567:J567"/>
    <mergeCell ref="A568:J568"/>
    <mergeCell ref="A569:J569"/>
    <mergeCell ref="C558:D558"/>
    <mergeCell ref="C559:D559"/>
    <mergeCell ref="A560:D560"/>
    <mergeCell ref="A561:J561"/>
    <mergeCell ref="A562:J562"/>
    <mergeCell ref="A563:C563"/>
    <mergeCell ref="A555:J555"/>
    <mergeCell ref="A556:D556"/>
    <mergeCell ref="E556:E557"/>
    <mergeCell ref="F556:F557"/>
    <mergeCell ref="G556:G557"/>
    <mergeCell ref="H556:H557"/>
    <mergeCell ref="I556:I557"/>
    <mergeCell ref="J556:J557"/>
    <mergeCell ref="C557:D557"/>
    <mergeCell ref="B549:D549"/>
    <mergeCell ref="B550:D550"/>
    <mergeCell ref="B551:D551"/>
    <mergeCell ref="A552:D552"/>
    <mergeCell ref="A553:D553"/>
    <mergeCell ref="A554:I554"/>
    <mergeCell ref="B543:D543"/>
    <mergeCell ref="B544:D544"/>
    <mergeCell ref="B545:D545"/>
    <mergeCell ref="A546:D546"/>
    <mergeCell ref="A547:I547"/>
    <mergeCell ref="B548:D548"/>
    <mergeCell ref="A537:D537"/>
    <mergeCell ref="A538:J538"/>
    <mergeCell ref="A539:J539"/>
    <mergeCell ref="B540:D540"/>
    <mergeCell ref="A541:I541"/>
    <mergeCell ref="B542:D542"/>
    <mergeCell ref="A531:J531"/>
    <mergeCell ref="A532:J532"/>
    <mergeCell ref="A533:J533"/>
    <mergeCell ref="B534:D534"/>
    <mergeCell ref="B535:D535"/>
    <mergeCell ref="B536:D536"/>
    <mergeCell ref="A524:E524"/>
    <mergeCell ref="A525:J525"/>
    <mergeCell ref="A526:E526"/>
    <mergeCell ref="A527:E527"/>
    <mergeCell ref="A528:E528"/>
    <mergeCell ref="A530:J530"/>
    <mergeCell ref="A518:E518"/>
    <mergeCell ref="A519:J519"/>
    <mergeCell ref="A520:E520"/>
    <mergeCell ref="A521:E521"/>
    <mergeCell ref="A522:E522"/>
    <mergeCell ref="A523:E523"/>
    <mergeCell ref="A512:J512"/>
    <mergeCell ref="A513:J513"/>
    <mergeCell ref="A514:J514"/>
    <mergeCell ref="A515:J515"/>
    <mergeCell ref="A516:J516"/>
    <mergeCell ref="A517:J517"/>
    <mergeCell ref="A506:J506"/>
    <mergeCell ref="A507:J507"/>
    <mergeCell ref="A508:J508"/>
    <mergeCell ref="A509:J509"/>
    <mergeCell ref="A510:J510"/>
    <mergeCell ref="A511:J511"/>
    <mergeCell ref="A500:C500"/>
    <mergeCell ref="A501:C501"/>
    <mergeCell ref="A502:C502"/>
    <mergeCell ref="A503:D503"/>
    <mergeCell ref="A504:J504"/>
    <mergeCell ref="A505:J505"/>
    <mergeCell ref="C494:D494"/>
    <mergeCell ref="C495:D495"/>
    <mergeCell ref="A496:D496"/>
    <mergeCell ref="A497:J497"/>
    <mergeCell ref="A498:J498"/>
    <mergeCell ref="A499:C499"/>
    <mergeCell ref="A491:J491"/>
    <mergeCell ref="A492:D492"/>
    <mergeCell ref="E492:E493"/>
    <mergeCell ref="F492:F493"/>
    <mergeCell ref="G492:G493"/>
    <mergeCell ref="H492:H493"/>
    <mergeCell ref="I492:I493"/>
    <mergeCell ref="J492:J493"/>
    <mergeCell ref="C493:D493"/>
    <mergeCell ref="B485:D485"/>
    <mergeCell ref="B486:D486"/>
    <mergeCell ref="B487:D487"/>
    <mergeCell ref="A488:D488"/>
    <mergeCell ref="A489:D489"/>
    <mergeCell ref="A490:I490"/>
    <mergeCell ref="A479:D479"/>
    <mergeCell ref="A480:I480"/>
    <mergeCell ref="B481:D481"/>
    <mergeCell ref="B482:D482"/>
    <mergeCell ref="B483:D483"/>
    <mergeCell ref="B484:D484"/>
    <mergeCell ref="B473:D473"/>
    <mergeCell ref="A474:I474"/>
    <mergeCell ref="B475:D475"/>
    <mergeCell ref="B476:D476"/>
    <mergeCell ref="B477:D477"/>
    <mergeCell ref="B478:D478"/>
    <mergeCell ref="A467:J467"/>
    <mergeCell ref="B468:D468"/>
    <mergeCell ref="B469:D469"/>
    <mergeCell ref="A470:D470"/>
    <mergeCell ref="A471:J471"/>
    <mergeCell ref="A472:J472"/>
    <mergeCell ref="A461:E461"/>
    <mergeCell ref="A462:E462"/>
    <mergeCell ref="A463:J463"/>
    <mergeCell ref="A464:J464"/>
    <mergeCell ref="A465:J465"/>
    <mergeCell ref="A466:J466"/>
    <mergeCell ref="A455:E455"/>
    <mergeCell ref="A456:E456"/>
    <mergeCell ref="A457:J457"/>
    <mergeCell ref="A458:E458"/>
    <mergeCell ref="A459:E459"/>
    <mergeCell ref="A460:E460"/>
    <mergeCell ref="A449:E449"/>
    <mergeCell ref="A450:J450"/>
    <mergeCell ref="A451:E451"/>
    <mergeCell ref="A452:E452"/>
    <mergeCell ref="A453:E453"/>
    <mergeCell ref="A454:E454"/>
    <mergeCell ref="A443:J443"/>
    <mergeCell ref="A444:J444"/>
    <mergeCell ref="A445:J445"/>
    <mergeCell ref="A446:J446"/>
    <mergeCell ref="A447:J447"/>
    <mergeCell ref="A448:J448"/>
    <mergeCell ref="A437:J437"/>
    <mergeCell ref="A438:J438"/>
    <mergeCell ref="A439:J439"/>
    <mergeCell ref="A440:J440"/>
    <mergeCell ref="A441:J441"/>
    <mergeCell ref="A442:J442"/>
    <mergeCell ref="A431:C431"/>
    <mergeCell ref="A432:C432"/>
    <mergeCell ref="A433:C433"/>
    <mergeCell ref="A434:C434"/>
    <mergeCell ref="A435:D435"/>
    <mergeCell ref="A436:J436"/>
    <mergeCell ref="A425:C425"/>
    <mergeCell ref="A426:C426"/>
    <mergeCell ref="A427:C427"/>
    <mergeCell ref="A428:C428"/>
    <mergeCell ref="A429:C429"/>
    <mergeCell ref="A430:C430"/>
    <mergeCell ref="C419:D419"/>
    <mergeCell ref="C420:D420"/>
    <mergeCell ref="A421:D421"/>
    <mergeCell ref="A422:J422"/>
    <mergeCell ref="A423:J423"/>
    <mergeCell ref="A424:C424"/>
    <mergeCell ref="A416:J416"/>
    <mergeCell ref="A417:D417"/>
    <mergeCell ref="E417:E418"/>
    <mergeCell ref="F417:F418"/>
    <mergeCell ref="G417:G418"/>
    <mergeCell ref="H417:H418"/>
    <mergeCell ref="I417:I418"/>
    <mergeCell ref="J417:J418"/>
    <mergeCell ref="C418:D418"/>
    <mergeCell ref="B410:D410"/>
    <mergeCell ref="B411:D411"/>
    <mergeCell ref="B412:D412"/>
    <mergeCell ref="B413:D413"/>
    <mergeCell ref="A414:D414"/>
    <mergeCell ref="A415:D415"/>
    <mergeCell ref="B404:D404"/>
    <mergeCell ref="B405:D405"/>
    <mergeCell ref="A406:D406"/>
    <mergeCell ref="A407:I407"/>
    <mergeCell ref="B408:D408"/>
    <mergeCell ref="B409:D409"/>
    <mergeCell ref="A398:J398"/>
    <mergeCell ref="A399:J399"/>
    <mergeCell ref="B400:D400"/>
    <mergeCell ref="A401:I401"/>
    <mergeCell ref="B402:D402"/>
    <mergeCell ref="B403:D403"/>
    <mergeCell ref="A392:J392"/>
    <mergeCell ref="A393:J393"/>
    <mergeCell ref="A394:J394"/>
    <mergeCell ref="B395:D395"/>
    <mergeCell ref="B396:D396"/>
    <mergeCell ref="A397:D397"/>
    <mergeCell ref="A386:E386"/>
    <mergeCell ref="A387:E387"/>
    <mergeCell ref="A388:E388"/>
    <mergeCell ref="A389:E389"/>
    <mergeCell ref="A390:J390"/>
    <mergeCell ref="A391:J391"/>
    <mergeCell ref="A380:E380"/>
    <mergeCell ref="A381:E381"/>
    <mergeCell ref="A382:E382"/>
    <mergeCell ref="A383:E383"/>
    <mergeCell ref="A384:J384"/>
    <mergeCell ref="A385:E385"/>
    <mergeCell ref="A374:J374"/>
    <mergeCell ref="A375:J375"/>
    <mergeCell ref="A376:J376"/>
    <mergeCell ref="A377:E377"/>
    <mergeCell ref="A378:J378"/>
    <mergeCell ref="A379:E379"/>
    <mergeCell ref="A368:J368"/>
    <mergeCell ref="A369:J369"/>
    <mergeCell ref="A370:J370"/>
    <mergeCell ref="A371:J371"/>
    <mergeCell ref="A372:J372"/>
    <mergeCell ref="A373:J373"/>
    <mergeCell ref="A362:I362"/>
    <mergeCell ref="A363:J363"/>
    <mergeCell ref="A364:J364"/>
    <mergeCell ref="A365:J365"/>
    <mergeCell ref="A366:J366"/>
    <mergeCell ref="A367:J367"/>
    <mergeCell ref="A359:C359"/>
    <mergeCell ref="F359:H359"/>
    <mergeCell ref="A360:C360"/>
    <mergeCell ref="F360:H360"/>
    <mergeCell ref="A361:C361"/>
    <mergeCell ref="F361:H361"/>
    <mergeCell ref="A356:C356"/>
    <mergeCell ref="F356:H356"/>
    <mergeCell ref="A357:C357"/>
    <mergeCell ref="F357:H357"/>
    <mergeCell ref="A358:C358"/>
    <mergeCell ref="F358:H358"/>
    <mergeCell ref="C350:D350"/>
    <mergeCell ref="C351:D351"/>
    <mergeCell ref="C352:D352"/>
    <mergeCell ref="A353:D353"/>
    <mergeCell ref="A354:J354"/>
    <mergeCell ref="A355:J355"/>
    <mergeCell ref="A346:D346"/>
    <mergeCell ref="A347:D347"/>
    <mergeCell ref="A348:J348"/>
    <mergeCell ref="A349:D349"/>
    <mergeCell ref="E349:E350"/>
    <mergeCell ref="F349:F350"/>
    <mergeCell ref="G349:G350"/>
    <mergeCell ref="H349:H350"/>
    <mergeCell ref="I349:I350"/>
    <mergeCell ref="J349:J350"/>
    <mergeCell ref="B340:D340"/>
    <mergeCell ref="B341:D341"/>
    <mergeCell ref="B342:D342"/>
    <mergeCell ref="B343:D343"/>
    <mergeCell ref="B344:D344"/>
    <mergeCell ref="B345:D345"/>
    <mergeCell ref="B334:D334"/>
    <mergeCell ref="B335:D335"/>
    <mergeCell ref="B336:D336"/>
    <mergeCell ref="B337:D337"/>
    <mergeCell ref="A338:D338"/>
    <mergeCell ref="A339:I339"/>
    <mergeCell ref="B328:D328"/>
    <mergeCell ref="A329:D329"/>
    <mergeCell ref="A330:J330"/>
    <mergeCell ref="A331:J331"/>
    <mergeCell ref="B332:D332"/>
    <mergeCell ref="A333:I333"/>
    <mergeCell ref="A322:J322"/>
    <mergeCell ref="B323:D323"/>
    <mergeCell ref="B324:D324"/>
    <mergeCell ref="B325:D325"/>
    <mergeCell ref="B326:D326"/>
    <mergeCell ref="B327:D327"/>
    <mergeCell ref="A316:E316"/>
    <mergeCell ref="A317:E317"/>
    <mergeCell ref="A318:J318"/>
    <mergeCell ref="A319:J319"/>
    <mergeCell ref="A320:J320"/>
    <mergeCell ref="A321:J321"/>
    <mergeCell ref="A310:E310"/>
    <mergeCell ref="A311:E311"/>
    <mergeCell ref="A312:E312"/>
    <mergeCell ref="A313:J313"/>
    <mergeCell ref="A314:E314"/>
    <mergeCell ref="A315:E315"/>
    <mergeCell ref="A304:E304"/>
    <mergeCell ref="A305:J305"/>
    <mergeCell ref="A306:E306"/>
    <mergeCell ref="A307:E307"/>
    <mergeCell ref="A308:E308"/>
    <mergeCell ref="A309:E309"/>
    <mergeCell ref="A298:J298"/>
    <mergeCell ref="A299:J299"/>
    <mergeCell ref="A300:J300"/>
    <mergeCell ref="A301:J301"/>
    <mergeCell ref="A302:J302"/>
    <mergeCell ref="A303:J303"/>
    <mergeCell ref="A292:J292"/>
    <mergeCell ref="A293:J293"/>
    <mergeCell ref="A294:J294"/>
    <mergeCell ref="A295:J295"/>
    <mergeCell ref="A296:J296"/>
    <mergeCell ref="A297:J297"/>
    <mergeCell ref="A288:C288"/>
    <mergeCell ref="F288:H288"/>
    <mergeCell ref="A289:D289"/>
    <mergeCell ref="F289:H289"/>
    <mergeCell ref="A290:J290"/>
    <mergeCell ref="A291:J291"/>
    <mergeCell ref="A285:C285"/>
    <mergeCell ref="F285:H285"/>
    <mergeCell ref="A286:C286"/>
    <mergeCell ref="F286:H286"/>
    <mergeCell ref="A287:C287"/>
    <mergeCell ref="F287:H287"/>
    <mergeCell ref="A282:C282"/>
    <mergeCell ref="F282:H282"/>
    <mergeCell ref="A283:C283"/>
    <mergeCell ref="F283:H283"/>
    <mergeCell ref="A284:C284"/>
    <mergeCell ref="F284:H284"/>
    <mergeCell ref="A279:C279"/>
    <mergeCell ref="F279:H279"/>
    <mergeCell ref="A280:C280"/>
    <mergeCell ref="F280:H280"/>
    <mergeCell ref="A281:C281"/>
    <mergeCell ref="F281:H281"/>
    <mergeCell ref="C273:D273"/>
    <mergeCell ref="C274:D274"/>
    <mergeCell ref="C275:D275"/>
    <mergeCell ref="A276:D276"/>
    <mergeCell ref="A277:J277"/>
    <mergeCell ref="A278:J278"/>
    <mergeCell ref="A270:J270"/>
    <mergeCell ref="A271:D271"/>
    <mergeCell ref="E271:E272"/>
    <mergeCell ref="F271:F272"/>
    <mergeCell ref="G271:G272"/>
    <mergeCell ref="H271:H272"/>
    <mergeCell ref="I271:I272"/>
    <mergeCell ref="J271:J272"/>
    <mergeCell ref="C272:D272"/>
    <mergeCell ref="B264:D264"/>
    <mergeCell ref="B265:D265"/>
    <mergeCell ref="B266:D266"/>
    <mergeCell ref="A267:D267"/>
    <mergeCell ref="A268:D268"/>
    <mergeCell ref="A269:I269"/>
    <mergeCell ref="B258:D258"/>
    <mergeCell ref="A259:D259"/>
    <mergeCell ref="A260:I260"/>
    <mergeCell ref="B261:D261"/>
    <mergeCell ref="B262:D262"/>
    <mergeCell ref="B263:D263"/>
    <mergeCell ref="A252:J252"/>
    <mergeCell ref="B253:D253"/>
    <mergeCell ref="A254:I254"/>
    <mergeCell ref="B255:D255"/>
    <mergeCell ref="B256:D256"/>
    <mergeCell ref="B257:D257"/>
    <mergeCell ref="B246:D246"/>
    <mergeCell ref="B247:D247"/>
    <mergeCell ref="B248:D248"/>
    <mergeCell ref="B249:D249"/>
    <mergeCell ref="A250:D250"/>
    <mergeCell ref="A251:J251"/>
    <mergeCell ref="A240:J240"/>
    <mergeCell ref="A241:J241"/>
    <mergeCell ref="B242:D242"/>
    <mergeCell ref="B243:D243"/>
    <mergeCell ref="B244:D244"/>
    <mergeCell ref="B245:D245"/>
    <mergeCell ref="A234:E234"/>
    <mergeCell ref="A235:E235"/>
    <mergeCell ref="A236:E236"/>
    <mergeCell ref="A237:J237"/>
    <mergeCell ref="A238:J238"/>
    <mergeCell ref="A239:J239"/>
    <mergeCell ref="A228:E228"/>
    <mergeCell ref="A229:E229"/>
    <mergeCell ref="A230:E230"/>
    <mergeCell ref="A231:E231"/>
    <mergeCell ref="A232:E232"/>
    <mergeCell ref="A233:J233"/>
    <mergeCell ref="A222:J222"/>
    <mergeCell ref="A223:J223"/>
    <mergeCell ref="A224:J224"/>
    <mergeCell ref="A225:E225"/>
    <mergeCell ref="A226:J226"/>
    <mergeCell ref="A227:E227"/>
    <mergeCell ref="A216:J216"/>
    <mergeCell ref="A217:J217"/>
    <mergeCell ref="A218:J218"/>
    <mergeCell ref="A219:J219"/>
    <mergeCell ref="A220:J220"/>
    <mergeCell ref="A221:J221"/>
    <mergeCell ref="A210:I210"/>
    <mergeCell ref="A211:J211"/>
    <mergeCell ref="A212:J212"/>
    <mergeCell ref="A213:J213"/>
    <mergeCell ref="A214:J214"/>
    <mergeCell ref="A215:J215"/>
    <mergeCell ref="A207:C207"/>
    <mergeCell ref="F207:H207"/>
    <mergeCell ref="A208:C208"/>
    <mergeCell ref="F208:H208"/>
    <mergeCell ref="A209:C209"/>
    <mergeCell ref="F209:H209"/>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7:J197"/>
    <mergeCell ref="A198:J198"/>
    <mergeCell ref="A199:C199"/>
    <mergeCell ref="F199:H199"/>
    <mergeCell ref="A200:C200"/>
    <mergeCell ref="F200:H200"/>
    <mergeCell ref="I192:I193"/>
    <mergeCell ref="J192:J193"/>
    <mergeCell ref="C193:D193"/>
    <mergeCell ref="C194:D194"/>
    <mergeCell ref="C195:D195"/>
    <mergeCell ref="A196:D196"/>
    <mergeCell ref="B187:D187"/>
    <mergeCell ref="A188:D188"/>
    <mergeCell ref="A189:D189"/>
    <mergeCell ref="A190:J190"/>
    <mergeCell ref="A191:J191"/>
    <mergeCell ref="A192:D192"/>
    <mergeCell ref="E192:E193"/>
    <mergeCell ref="F192:F193"/>
    <mergeCell ref="G192:G193"/>
    <mergeCell ref="H192:H193"/>
    <mergeCell ref="B181:D181"/>
    <mergeCell ref="B182:D182"/>
    <mergeCell ref="B183:D183"/>
    <mergeCell ref="B184:D184"/>
    <mergeCell ref="B185:D185"/>
    <mergeCell ref="B186:D186"/>
    <mergeCell ref="B175:D175"/>
    <mergeCell ref="B176:D176"/>
    <mergeCell ref="B177:D177"/>
    <mergeCell ref="B178:D178"/>
    <mergeCell ref="A179:D179"/>
    <mergeCell ref="A180:I180"/>
    <mergeCell ref="B169:D169"/>
    <mergeCell ref="A170:D170"/>
    <mergeCell ref="A171:J171"/>
    <mergeCell ref="A172:J172"/>
    <mergeCell ref="B173:D173"/>
    <mergeCell ref="A174:I174"/>
    <mergeCell ref="B163:D163"/>
    <mergeCell ref="B164:D164"/>
    <mergeCell ref="B165:D165"/>
    <mergeCell ref="B166:D166"/>
    <mergeCell ref="B167:D167"/>
    <mergeCell ref="B168:D168"/>
    <mergeCell ref="A157:E157"/>
    <mergeCell ref="A158:E158"/>
    <mergeCell ref="A159:J159"/>
    <mergeCell ref="A160:C160"/>
    <mergeCell ref="A161:J161"/>
    <mergeCell ref="A162:J162"/>
    <mergeCell ref="A151:E151"/>
    <mergeCell ref="A152:E152"/>
    <mergeCell ref="A153:E153"/>
    <mergeCell ref="A154:E154"/>
    <mergeCell ref="A155:J155"/>
    <mergeCell ref="A156:E156"/>
    <mergeCell ref="A145:J145"/>
    <mergeCell ref="A146:J146"/>
    <mergeCell ref="A147:J147"/>
    <mergeCell ref="A148:J148"/>
    <mergeCell ref="A149:E149"/>
    <mergeCell ref="A150:J150"/>
    <mergeCell ref="A139:J139"/>
    <mergeCell ref="A140:J140"/>
    <mergeCell ref="A141:J141"/>
    <mergeCell ref="A142:J142"/>
    <mergeCell ref="A143:J143"/>
    <mergeCell ref="A144:J144"/>
    <mergeCell ref="A133:C133"/>
    <mergeCell ref="A134:C134"/>
    <mergeCell ref="A135:C135"/>
    <mergeCell ref="A136:D136"/>
    <mergeCell ref="A137:J137"/>
    <mergeCell ref="A138:J138"/>
    <mergeCell ref="A127:C127"/>
    <mergeCell ref="A128:C128"/>
    <mergeCell ref="A129:C129"/>
    <mergeCell ref="A130:C130"/>
    <mergeCell ref="A131:C131"/>
    <mergeCell ref="A132:C132"/>
    <mergeCell ref="I114:I115"/>
    <mergeCell ref="J114:J115"/>
    <mergeCell ref="C115:D115"/>
    <mergeCell ref="A124:D124"/>
    <mergeCell ref="A125:J125"/>
    <mergeCell ref="A126:J126"/>
    <mergeCell ref="B109:D109"/>
    <mergeCell ref="A110:D110"/>
    <mergeCell ref="A111:D111"/>
    <mergeCell ref="A112:J112"/>
    <mergeCell ref="A113:J113"/>
    <mergeCell ref="A114:D114"/>
    <mergeCell ref="E114:E115"/>
    <mergeCell ref="F114:F115"/>
    <mergeCell ref="G114:G115"/>
    <mergeCell ref="H114:H115"/>
    <mergeCell ref="B103:D103"/>
    <mergeCell ref="B104:D104"/>
    <mergeCell ref="B105:D105"/>
    <mergeCell ref="B106:D106"/>
    <mergeCell ref="B107:D107"/>
    <mergeCell ref="B108:D108"/>
    <mergeCell ref="B97:D97"/>
    <mergeCell ref="B98:D98"/>
    <mergeCell ref="B99:D99"/>
    <mergeCell ref="B100:D100"/>
    <mergeCell ref="B101:D101"/>
    <mergeCell ref="B102:D102"/>
    <mergeCell ref="B91:D91"/>
    <mergeCell ref="B92:D92"/>
    <mergeCell ref="B93:D93"/>
    <mergeCell ref="A94:D94"/>
    <mergeCell ref="A95:I95"/>
    <mergeCell ref="B96:D96"/>
    <mergeCell ref="A85:D85"/>
    <mergeCell ref="A86:J86"/>
    <mergeCell ref="A87:J87"/>
    <mergeCell ref="B88:D88"/>
    <mergeCell ref="A89:I89"/>
    <mergeCell ref="B90:D90"/>
    <mergeCell ref="B79:D79"/>
    <mergeCell ref="B80:D80"/>
    <mergeCell ref="B81:D81"/>
    <mergeCell ref="B82:D82"/>
    <mergeCell ref="B83:D83"/>
    <mergeCell ref="B84:D84"/>
    <mergeCell ref="A74:J74"/>
    <mergeCell ref="A75:J75"/>
    <mergeCell ref="A76:C76"/>
    <mergeCell ref="D76:J76"/>
    <mergeCell ref="A77:J77"/>
    <mergeCell ref="A78:J78"/>
    <mergeCell ref="A68:D68"/>
    <mergeCell ref="A69:J69"/>
    <mergeCell ref="A70:D70"/>
    <mergeCell ref="A71:J71"/>
    <mergeCell ref="A72:J72"/>
    <mergeCell ref="A73:D73"/>
    <mergeCell ref="B54:D54"/>
    <mergeCell ref="B55:D55"/>
    <mergeCell ref="A56:D56"/>
    <mergeCell ref="A57:J57"/>
    <mergeCell ref="A58:J58"/>
    <mergeCell ref="C59:D59"/>
    <mergeCell ref="A48:D48"/>
    <mergeCell ref="A49:J49"/>
    <mergeCell ref="A50:J50"/>
    <mergeCell ref="B51:D51"/>
    <mergeCell ref="B52:D52"/>
    <mergeCell ref="B53:D53"/>
    <mergeCell ref="B42:D42"/>
    <mergeCell ref="B43:D43"/>
    <mergeCell ref="B44:D44"/>
    <mergeCell ref="B45:D45"/>
    <mergeCell ref="B46:D46"/>
    <mergeCell ref="A47:D47"/>
    <mergeCell ref="B36:D36"/>
    <mergeCell ref="A37:D37"/>
    <mergeCell ref="A38:J38"/>
    <mergeCell ref="A39:J39"/>
    <mergeCell ref="B40:D40"/>
    <mergeCell ref="B41:D41"/>
    <mergeCell ref="B30:D30"/>
    <mergeCell ref="B31:D31"/>
    <mergeCell ref="B32:D32"/>
    <mergeCell ref="B33:D33"/>
    <mergeCell ref="B34:D34"/>
    <mergeCell ref="B35:D35"/>
    <mergeCell ref="A24:J24"/>
    <mergeCell ref="A25:J25"/>
    <mergeCell ref="A26:J26"/>
    <mergeCell ref="A27:J27"/>
    <mergeCell ref="B28:D28"/>
    <mergeCell ref="A29:J29"/>
    <mergeCell ref="A18:J18"/>
    <mergeCell ref="A19:J19"/>
    <mergeCell ref="A20:J20"/>
    <mergeCell ref="A21:J21"/>
    <mergeCell ref="A22:J22"/>
    <mergeCell ref="A23:J23"/>
    <mergeCell ref="A12:J12"/>
    <mergeCell ref="A13:J13"/>
    <mergeCell ref="A14:J14"/>
    <mergeCell ref="A15:J15"/>
    <mergeCell ref="A16:J16"/>
    <mergeCell ref="A17:J17"/>
    <mergeCell ref="A1:J1"/>
    <mergeCell ref="A2:J2"/>
    <mergeCell ref="A3:J3"/>
    <mergeCell ref="A9:J9"/>
    <mergeCell ref="A10:J10"/>
    <mergeCell ref="A11:J11"/>
  </mergeCells>
  <printOptions horizontalCentered="1"/>
  <pageMargins left="0.25" right="0.25" top="0.75" bottom="0.75" header="0.3" footer="0.3"/>
  <pageSetup fitToHeight="0" orientation="portrait" r:id="rId1"/>
  <rowBreaks count="16" manualBreakCount="16">
    <brk id="47" max="9" man="1"/>
    <brk id="74" max="9" man="1"/>
    <brk id="112" max="9" man="1"/>
    <brk id="158" max="9" man="1"/>
    <brk id="197" max="9" man="1"/>
    <brk id="237" max="9" man="1"/>
    <brk id="277" max="9" man="1"/>
    <brk id="318" max="9" man="1"/>
    <brk id="362" max="9" man="1"/>
    <brk id="390" max="9" man="1"/>
    <brk id="436" max="9" man="1"/>
    <brk id="463" max="9" man="1"/>
    <brk id="504" max="9" man="1"/>
    <brk id="529" max="9" man="1"/>
    <brk id="598" max="9" man="1"/>
    <brk id="655" max="9"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535"/>
  <sheetViews>
    <sheetView view="pageBreakPreview" zoomScaleNormal="100" zoomScaleSheetLayoutView="100" workbookViewId="0">
      <selection activeCell="Q43" sqref="Q43"/>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1178</v>
      </c>
      <c r="B2" s="473"/>
      <c r="C2" s="475"/>
      <c r="D2" s="475"/>
      <c r="E2" s="475"/>
      <c r="F2" s="475"/>
      <c r="G2" s="475"/>
      <c r="H2" s="475"/>
      <c r="I2" s="475"/>
      <c r="J2" s="475"/>
    </row>
    <row r="3" spans="1:10" ht="15" thickBot="1" x14ac:dyDescent="0.25">
      <c r="A3" s="580"/>
      <c r="B3" s="580"/>
      <c r="C3" s="580"/>
      <c r="D3" s="580"/>
      <c r="E3" s="580"/>
      <c r="F3" s="580"/>
      <c r="G3" s="580"/>
      <c r="H3" s="580"/>
      <c r="I3" s="580"/>
      <c r="J3" s="580"/>
    </row>
    <row r="4" spans="1:10" x14ac:dyDescent="0.2">
      <c r="A4" s="186" t="s">
        <v>237</v>
      </c>
      <c r="B4" s="187" t="s">
        <v>238</v>
      </c>
      <c r="C4" s="187"/>
      <c r="D4" s="187"/>
      <c r="E4" s="187"/>
      <c r="F4" s="187"/>
      <c r="G4" s="188"/>
      <c r="H4" s="188"/>
      <c r="I4" s="188"/>
      <c r="J4" s="189"/>
    </row>
    <row r="5" spans="1:10" x14ac:dyDescent="0.2">
      <c r="A5" s="103"/>
      <c r="B5" s="100" t="s">
        <v>1179</v>
      </c>
      <c r="C5" s="104"/>
      <c r="D5" s="104"/>
      <c r="E5" s="100"/>
      <c r="F5" s="100"/>
      <c r="G5" s="105"/>
      <c r="H5" s="105"/>
      <c r="I5" s="105"/>
      <c r="J5" s="106"/>
    </row>
    <row r="6" spans="1:10" x14ac:dyDescent="0.2">
      <c r="A6" s="103"/>
      <c r="B6" s="100" t="s">
        <v>2292</v>
      </c>
      <c r="C6" s="104"/>
      <c r="D6" s="104"/>
      <c r="E6" s="100"/>
      <c r="F6" s="100"/>
      <c r="G6" s="105"/>
      <c r="H6" s="105"/>
      <c r="I6" s="105"/>
      <c r="J6" s="106">
        <f>H63</f>
        <v>27990400</v>
      </c>
    </row>
    <row r="7" spans="1:10" x14ac:dyDescent="0.2">
      <c r="A7" s="109" t="s">
        <v>240</v>
      </c>
      <c r="B7" s="110" t="s">
        <v>241</v>
      </c>
      <c r="C7" s="110"/>
      <c r="D7" s="110" t="s">
        <v>993</v>
      </c>
      <c r="E7" s="110"/>
      <c r="F7" s="111"/>
      <c r="G7" s="111"/>
      <c r="H7" s="111"/>
      <c r="I7" s="111"/>
      <c r="J7" s="112"/>
    </row>
    <row r="8" spans="1:10" ht="15" thickBot="1" x14ac:dyDescent="0.25">
      <c r="A8" s="113" t="s">
        <v>243</v>
      </c>
      <c r="B8" s="115" t="s">
        <v>994</v>
      </c>
      <c r="C8" s="115"/>
      <c r="D8" s="115"/>
      <c r="E8" s="115"/>
      <c r="F8" s="117"/>
      <c r="G8" s="117"/>
      <c r="H8" s="117"/>
      <c r="I8" s="117"/>
      <c r="J8" s="118"/>
    </row>
    <row r="9" spans="1:10" ht="15" x14ac:dyDescent="0.2">
      <c r="A9" s="590"/>
      <c r="B9" s="591"/>
      <c r="C9" s="591"/>
      <c r="D9" s="591"/>
      <c r="E9" s="591"/>
      <c r="F9" s="591"/>
      <c r="G9" s="591"/>
      <c r="H9" s="591"/>
      <c r="I9" s="591"/>
      <c r="J9" s="592"/>
    </row>
    <row r="10" spans="1:10" ht="15" customHeight="1" x14ac:dyDescent="0.2">
      <c r="A10" s="482" t="s">
        <v>245</v>
      </c>
      <c r="B10" s="482"/>
      <c r="C10" s="482"/>
      <c r="D10" s="482"/>
      <c r="E10" s="482"/>
      <c r="F10" s="482"/>
      <c r="G10" s="482"/>
      <c r="H10" s="482"/>
      <c r="I10" s="482"/>
      <c r="J10" s="482"/>
    </row>
    <row r="11" spans="1:10" ht="21.75" customHeight="1" x14ac:dyDescent="0.2">
      <c r="A11" s="483" t="s">
        <v>1180</v>
      </c>
      <c r="B11" s="483"/>
      <c r="C11" s="483"/>
      <c r="D11" s="483"/>
      <c r="E11" s="483"/>
      <c r="F11" s="483"/>
      <c r="G11" s="483"/>
      <c r="H11" s="483"/>
      <c r="I11" s="483"/>
      <c r="J11" s="483"/>
    </row>
    <row r="12" spans="1:10" s="236" customFormat="1" x14ac:dyDescent="0.2">
      <c r="A12" s="483" t="s">
        <v>1181</v>
      </c>
      <c r="B12" s="483"/>
      <c r="C12" s="483"/>
      <c r="D12" s="483"/>
      <c r="E12" s="483"/>
      <c r="F12" s="483"/>
      <c r="G12" s="483"/>
      <c r="H12" s="483"/>
      <c r="I12" s="483"/>
      <c r="J12" s="483"/>
    </row>
    <row r="13" spans="1:10" x14ac:dyDescent="0.2">
      <c r="A13" s="483" t="s">
        <v>1182</v>
      </c>
      <c r="B13" s="483"/>
      <c r="C13" s="483"/>
      <c r="D13" s="483"/>
      <c r="E13" s="483"/>
      <c r="F13" s="483"/>
      <c r="G13" s="483"/>
      <c r="H13" s="483"/>
      <c r="I13" s="483"/>
      <c r="J13" s="483"/>
    </row>
    <row r="14" spans="1:10" ht="15" customHeight="1" x14ac:dyDescent="0.2">
      <c r="A14" s="482" t="s">
        <v>247</v>
      </c>
      <c r="B14" s="482"/>
      <c r="C14" s="482"/>
      <c r="D14" s="482"/>
      <c r="E14" s="482"/>
      <c r="F14" s="482"/>
      <c r="G14" s="482"/>
      <c r="H14" s="482"/>
      <c r="I14" s="482"/>
      <c r="J14" s="482"/>
    </row>
    <row r="15" spans="1:10" x14ac:dyDescent="0.2">
      <c r="A15" s="532" t="s">
        <v>1183</v>
      </c>
      <c r="B15" s="532"/>
      <c r="C15" s="532"/>
      <c r="D15" s="532"/>
      <c r="E15" s="532"/>
      <c r="F15" s="532"/>
      <c r="G15" s="532"/>
      <c r="H15" s="532"/>
      <c r="I15" s="532"/>
      <c r="J15" s="532"/>
    </row>
    <row r="16" spans="1:10" x14ac:dyDescent="0.2">
      <c r="A16" s="532" t="s">
        <v>1184</v>
      </c>
      <c r="B16" s="532"/>
      <c r="C16" s="532"/>
      <c r="D16" s="532"/>
      <c r="E16" s="532"/>
      <c r="F16" s="532"/>
      <c r="G16" s="532"/>
      <c r="H16" s="532"/>
      <c r="I16" s="532"/>
      <c r="J16" s="532"/>
    </row>
    <row r="17" spans="1:10" x14ac:dyDescent="0.2">
      <c r="A17" s="483"/>
      <c r="B17" s="483"/>
      <c r="C17" s="483"/>
      <c r="D17" s="483"/>
      <c r="E17" s="483"/>
      <c r="F17" s="483"/>
      <c r="G17" s="483"/>
      <c r="H17" s="483"/>
      <c r="I17" s="483"/>
      <c r="J17" s="483"/>
    </row>
    <row r="18" spans="1:10" ht="15" customHeight="1" x14ac:dyDescent="0.2">
      <c r="A18" s="482" t="s">
        <v>249</v>
      </c>
      <c r="B18" s="482"/>
      <c r="C18" s="482"/>
      <c r="D18" s="482"/>
      <c r="E18" s="482"/>
      <c r="F18" s="482"/>
      <c r="G18" s="482"/>
      <c r="H18" s="482"/>
      <c r="I18" s="482"/>
      <c r="J18" s="482"/>
    </row>
    <row r="19" spans="1:10" x14ac:dyDescent="0.2">
      <c r="A19" s="534" t="s">
        <v>1185</v>
      </c>
      <c r="B19" s="534"/>
      <c r="C19" s="534"/>
      <c r="D19" s="534"/>
      <c r="E19" s="534"/>
      <c r="F19" s="534"/>
      <c r="G19" s="534"/>
      <c r="H19" s="534"/>
      <c r="I19" s="534"/>
      <c r="J19" s="534"/>
    </row>
    <row r="20" spans="1:10" ht="15" customHeight="1" x14ac:dyDescent="0.2">
      <c r="A20" s="482" t="s">
        <v>251</v>
      </c>
      <c r="B20" s="482"/>
      <c r="C20" s="482"/>
      <c r="D20" s="482"/>
      <c r="E20" s="482"/>
      <c r="F20" s="482"/>
      <c r="G20" s="482"/>
      <c r="H20" s="482"/>
      <c r="I20" s="482"/>
      <c r="J20" s="482"/>
    </row>
    <row r="21" spans="1:10" ht="35.25" customHeight="1" x14ac:dyDescent="0.2">
      <c r="A21" s="550" t="s">
        <v>1186</v>
      </c>
      <c r="B21" s="550"/>
      <c r="C21" s="550"/>
      <c r="D21" s="550"/>
      <c r="E21" s="550"/>
      <c r="F21" s="550"/>
      <c r="G21" s="550"/>
      <c r="H21" s="550"/>
      <c r="I21" s="550"/>
      <c r="J21" s="550"/>
    </row>
    <row r="22" spans="1:10" x14ac:dyDescent="0.2">
      <c r="A22" s="532"/>
      <c r="B22" s="532"/>
      <c r="C22" s="532"/>
      <c r="D22" s="532"/>
      <c r="E22" s="532"/>
      <c r="F22" s="532"/>
      <c r="G22" s="532"/>
      <c r="H22" s="532"/>
      <c r="I22" s="532"/>
      <c r="J22" s="532"/>
    </row>
    <row r="23" spans="1:10" ht="15" customHeight="1" x14ac:dyDescent="0.2">
      <c r="A23" s="482" t="s">
        <v>253</v>
      </c>
      <c r="B23" s="482"/>
      <c r="C23" s="482"/>
      <c r="D23" s="482"/>
      <c r="E23" s="482"/>
      <c r="F23" s="482"/>
      <c r="G23" s="482"/>
      <c r="H23" s="482"/>
      <c r="I23" s="482"/>
      <c r="J23" s="482"/>
    </row>
    <row r="24" spans="1:10" ht="33.75" x14ac:dyDescent="0.2">
      <c r="A24" s="119" t="s">
        <v>225</v>
      </c>
      <c r="B24" s="484" t="s">
        <v>224</v>
      </c>
      <c r="C24" s="484"/>
      <c r="D24" s="484"/>
      <c r="E24" s="120" t="str">
        <f>Summary!$G$25</f>
        <v>Actuals           2013-2014</v>
      </c>
      <c r="F24" s="120" t="str">
        <f>Summary!$H$25</f>
        <v>Approved Estimates          2014-2015</v>
      </c>
      <c r="G24" s="120" t="str">
        <f>Summary!$I$25</f>
        <v>Revised Estimates                 2014-2015</v>
      </c>
      <c r="H24" s="120" t="str">
        <f>Summary!$J$25</f>
        <v>Budget Estimates      2015-2016</v>
      </c>
      <c r="I24" s="120" t="str">
        <f>Summary!$K$25</f>
        <v>Forward Estimates     2016-2017</v>
      </c>
      <c r="J24" s="120" t="str">
        <f>Summary!$L$25</f>
        <v>Forward Estimates     2017-2018</v>
      </c>
    </row>
    <row r="25" spans="1:10" x14ac:dyDescent="0.2">
      <c r="A25" s="482" t="s">
        <v>254</v>
      </c>
      <c r="B25" s="482"/>
      <c r="C25" s="482"/>
      <c r="D25" s="482"/>
      <c r="E25" s="482"/>
      <c r="F25" s="482"/>
      <c r="G25" s="482"/>
      <c r="H25" s="482"/>
      <c r="I25" s="482"/>
      <c r="J25" s="482"/>
    </row>
    <row r="26" spans="1:10" ht="15" customHeight="1" x14ac:dyDescent="0.2">
      <c r="A26" s="213">
        <v>350</v>
      </c>
      <c r="B26" s="483" t="s">
        <v>447</v>
      </c>
      <c r="C26" s="483"/>
      <c r="D26" s="483"/>
      <c r="E26" s="157">
        <f>E82</f>
        <v>2616882.2799999998</v>
      </c>
      <c r="F26" s="155">
        <f t="shared" ref="F26:J26" si="0">F82</f>
        <v>1995700</v>
      </c>
      <c r="G26" s="157">
        <f t="shared" si="0"/>
        <v>1947500</v>
      </c>
      <c r="H26" s="156">
        <f t="shared" si="0"/>
        <v>3939400</v>
      </c>
      <c r="I26" s="157">
        <f t="shared" si="0"/>
        <v>4007700</v>
      </c>
      <c r="J26" s="157">
        <f t="shared" si="0"/>
        <v>4032500</v>
      </c>
    </row>
    <row r="27" spans="1:10" ht="15" customHeight="1" x14ac:dyDescent="0.2">
      <c r="A27" s="213">
        <v>351</v>
      </c>
      <c r="B27" s="483" t="s">
        <v>1187</v>
      </c>
      <c r="C27" s="483"/>
      <c r="D27" s="483"/>
      <c r="E27" s="157">
        <f>E166</f>
        <v>225</v>
      </c>
      <c r="F27" s="155">
        <f t="shared" ref="F27:J27" si="1">F166</f>
        <v>50000</v>
      </c>
      <c r="G27" s="157">
        <f t="shared" si="1"/>
        <v>8000</v>
      </c>
      <c r="H27" s="156">
        <f t="shared" si="1"/>
        <v>50000</v>
      </c>
      <c r="I27" s="157">
        <f t="shared" si="1"/>
        <v>50000</v>
      </c>
      <c r="J27" s="157">
        <f t="shared" si="1"/>
        <v>50000</v>
      </c>
    </row>
    <row r="28" spans="1:10" ht="15" customHeight="1" x14ac:dyDescent="0.2">
      <c r="A28" s="213">
        <v>352</v>
      </c>
      <c r="B28" s="483" t="s">
        <v>1188</v>
      </c>
      <c r="C28" s="483"/>
      <c r="D28" s="483"/>
      <c r="E28" s="157">
        <f>E237</f>
        <v>1405201.76</v>
      </c>
      <c r="F28" s="155">
        <f t="shared" ref="F28:J28" si="2">F237</f>
        <v>995000</v>
      </c>
      <c r="G28" s="157">
        <f t="shared" si="2"/>
        <v>447000</v>
      </c>
      <c r="H28" s="156">
        <f t="shared" si="2"/>
        <v>995000</v>
      </c>
      <c r="I28" s="157">
        <f t="shared" si="2"/>
        <v>995000</v>
      </c>
      <c r="J28" s="157">
        <f t="shared" si="2"/>
        <v>995000</v>
      </c>
    </row>
    <row r="29" spans="1:10" ht="15" customHeight="1" x14ac:dyDescent="0.2">
      <c r="A29" s="213">
        <v>353</v>
      </c>
      <c r="B29" s="483" t="s">
        <v>1189</v>
      </c>
      <c r="C29" s="483"/>
      <c r="D29" s="483"/>
      <c r="E29" s="157">
        <f>E306</f>
        <v>247702.27</v>
      </c>
      <c r="F29" s="155">
        <f t="shared" ref="F29:J29" si="3">F306</f>
        <v>377000</v>
      </c>
      <c r="G29" s="157">
        <f t="shared" si="3"/>
        <v>194000</v>
      </c>
      <c r="H29" s="156">
        <f t="shared" si="3"/>
        <v>377000</v>
      </c>
      <c r="I29" s="157">
        <f t="shared" si="3"/>
        <v>377000</v>
      </c>
      <c r="J29" s="157">
        <f t="shared" si="3"/>
        <v>377000</v>
      </c>
    </row>
    <row r="30" spans="1:10" ht="15" customHeight="1" x14ac:dyDescent="0.2">
      <c r="A30" s="213">
        <v>355</v>
      </c>
      <c r="B30" s="483" t="s">
        <v>1190</v>
      </c>
      <c r="C30" s="483"/>
      <c r="D30" s="483"/>
      <c r="E30" s="157">
        <f>E372</f>
        <v>165000</v>
      </c>
      <c r="F30" s="155">
        <f t="shared" ref="F30:J30" si="4">F372</f>
        <v>160000</v>
      </c>
      <c r="G30" s="157">
        <f t="shared" si="4"/>
        <v>130000</v>
      </c>
      <c r="H30" s="156">
        <f t="shared" si="4"/>
        <v>160000</v>
      </c>
      <c r="I30" s="157">
        <f t="shared" si="4"/>
        <v>160000</v>
      </c>
      <c r="J30" s="157">
        <f t="shared" si="4"/>
        <v>160000</v>
      </c>
    </row>
    <row r="31" spans="1:10" ht="15" customHeight="1" x14ac:dyDescent="0.2">
      <c r="A31" s="487" t="s">
        <v>1191</v>
      </c>
      <c r="B31" s="487"/>
      <c r="C31" s="487"/>
      <c r="D31" s="487"/>
      <c r="E31" s="124">
        <f t="shared" ref="E31:J31" si="5">SUM(E26:E30)</f>
        <v>4435011.3099999996</v>
      </c>
      <c r="F31" s="124">
        <f t="shared" si="5"/>
        <v>3577700</v>
      </c>
      <c r="G31" s="124">
        <f t="shared" si="5"/>
        <v>2726500</v>
      </c>
      <c r="H31" s="124">
        <f t="shared" si="5"/>
        <v>5521400</v>
      </c>
      <c r="I31" s="124">
        <f t="shared" si="5"/>
        <v>5589700</v>
      </c>
      <c r="J31" s="124">
        <f t="shared" si="5"/>
        <v>5614500</v>
      </c>
    </row>
    <row r="32" spans="1:10" x14ac:dyDescent="0.2">
      <c r="A32" s="483"/>
      <c r="B32" s="483"/>
      <c r="C32" s="483"/>
      <c r="D32" s="483"/>
      <c r="E32" s="483"/>
      <c r="F32" s="483"/>
      <c r="G32" s="483"/>
      <c r="H32" s="483"/>
      <c r="I32" s="483"/>
      <c r="J32" s="483"/>
    </row>
    <row r="33" spans="1:10" ht="15" customHeight="1" x14ac:dyDescent="0.2">
      <c r="A33" s="482" t="s">
        <v>259</v>
      </c>
      <c r="B33" s="482"/>
      <c r="C33" s="482"/>
      <c r="D33" s="482"/>
      <c r="E33" s="482"/>
      <c r="F33" s="482"/>
      <c r="G33" s="482"/>
      <c r="H33" s="482"/>
      <c r="I33" s="482"/>
      <c r="J33" s="482"/>
    </row>
    <row r="34" spans="1:10" ht="15" customHeight="1" x14ac:dyDescent="0.2">
      <c r="A34" s="213">
        <v>350</v>
      </c>
      <c r="B34" s="483" t="s">
        <v>447</v>
      </c>
      <c r="C34" s="483"/>
      <c r="D34" s="483"/>
      <c r="E34" s="157">
        <f t="shared" ref="E34:J34" si="6">E111+E125</f>
        <v>38417089.060000002</v>
      </c>
      <c r="F34" s="155">
        <f t="shared" si="6"/>
        <v>9324100</v>
      </c>
      <c r="G34" s="157">
        <f t="shared" si="6"/>
        <v>14650000</v>
      </c>
      <c r="H34" s="156">
        <f t="shared" si="6"/>
        <v>16886900</v>
      </c>
      <c r="I34" s="157">
        <f t="shared" si="6"/>
        <v>9628000</v>
      </c>
      <c r="J34" s="157">
        <f t="shared" si="6"/>
        <v>9642400</v>
      </c>
    </row>
    <row r="35" spans="1:10" ht="15" customHeight="1" x14ac:dyDescent="0.2">
      <c r="A35" s="213">
        <v>351</v>
      </c>
      <c r="B35" s="483" t="s">
        <v>1187</v>
      </c>
      <c r="C35" s="483"/>
      <c r="D35" s="483"/>
      <c r="E35" s="157">
        <f>E181+E188</f>
        <v>4094876.8</v>
      </c>
      <c r="F35" s="155">
        <f t="shared" ref="F35:J35" si="7">F181+F188</f>
        <v>4459500</v>
      </c>
      <c r="G35" s="157">
        <f t="shared" si="7"/>
        <v>5377500</v>
      </c>
      <c r="H35" s="156">
        <f>H181+H188</f>
        <v>5413100</v>
      </c>
      <c r="I35" s="157">
        <f t="shared" si="7"/>
        <v>5425000</v>
      </c>
      <c r="J35" s="157">
        <f t="shared" si="7"/>
        <v>5399600</v>
      </c>
    </row>
    <row r="36" spans="1:10" ht="15" customHeight="1" x14ac:dyDescent="0.2">
      <c r="A36" s="213">
        <v>352</v>
      </c>
      <c r="B36" s="483" t="s">
        <v>1188</v>
      </c>
      <c r="C36" s="483"/>
      <c r="D36" s="483"/>
      <c r="E36" s="157">
        <f t="shared" ref="E36:G36" si="8">E254+E261</f>
        <v>2634246.7999999998</v>
      </c>
      <c r="F36" s="155">
        <f t="shared" si="8"/>
        <v>3147200</v>
      </c>
      <c r="G36" s="157">
        <f t="shared" si="8"/>
        <v>3147200</v>
      </c>
      <c r="H36" s="156">
        <f>H254+H261</f>
        <v>3278800</v>
      </c>
      <c r="I36" s="157">
        <f t="shared" ref="I36:J36" si="9">I254+I261</f>
        <v>3252900</v>
      </c>
      <c r="J36" s="157">
        <f t="shared" si="9"/>
        <v>3262900</v>
      </c>
    </row>
    <row r="37" spans="1:10" ht="15" customHeight="1" x14ac:dyDescent="0.2">
      <c r="A37" s="213">
        <v>353</v>
      </c>
      <c r="B37" s="483" t="s">
        <v>1189</v>
      </c>
      <c r="C37" s="483"/>
      <c r="D37" s="483"/>
      <c r="E37" s="157">
        <f t="shared" ref="E37:J37" si="10">E327+E333</f>
        <v>1821827.16</v>
      </c>
      <c r="F37" s="155">
        <f t="shared" si="10"/>
        <v>2116000</v>
      </c>
      <c r="G37" s="157">
        <f t="shared" si="10"/>
        <v>2657700</v>
      </c>
      <c r="H37" s="156">
        <f t="shared" si="10"/>
        <v>2126200</v>
      </c>
      <c r="I37" s="157">
        <f t="shared" si="10"/>
        <v>2182000</v>
      </c>
      <c r="J37" s="157">
        <f t="shared" si="10"/>
        <v>2260300</v>
      </c>
    </row>
    <row r="38" spans="1:10" ht="15" customHeight="1" x14ac:dyDescent="0.2">
      <c r="A38" s="213">
        <v>355</v>
      </c>
      <c r="B38" s="483" t="s">
        <v>1190</v>
      </c>
      <c r="C38" s="483"/>
      <c r="D38" s="483"/>
      <c r="E38" s="157">
        <f>E390+E397</f>
        <v>300151.65999999997</v>
      </c>
      <c r="F38" s="155">
        <f t="shared" ref="F38:J38" si="11">F390+F397</f>
        <v>314800</v>
      </c>
      <c r="G38" s="157">
        <f t="shared" si="11"/>
        <v>314800</v>
      </c>
      <c r="H38" s="156">
        <f>H390+H397</f>
        <v>285400</v>
      </c>
      <c r="I38" s="157">
        <f t="shared" si="11"/>
        <v>306400</v>
      </c>
      <c r="J38" s="157">
        <f t="shared" si="11"/>
        <v>310900</v>
      </c>
    </row>
    <row r="39" spans="1:10" x14ac:dyDescent="0.2">
      <c r="A39" s="486" t="s">
        <v>1192</v>
      </c>
      <c r="B39" s="486"/>
      <c r="C39" s="486"/>
      <c r="D39" s="486"/>
      <c r="E39" s="125">
        <f t="shared" ref="E39:J39" si="12">SUM(E34:E38)</f>
        <v>47268191.479999989</v>
      </c>
      <c r="F39" s="125">
        <f t="shared" si="12"/>
        <v>19361600</v>
      </c>
      <c r="G39" s="125">
        <f t="shared" si="12"/>
        <v>26147200</v>
      </c>
      <c r="H39" s="125">
        <f t="shared" si="12"/>
        <v>27990400</v>
      </c>
      <c r="I39" s="125">
        <f t="shared" si="12"/>
        <v>20794300</v>
      </c>
      <c r="J39" s="125">
        <f t="shared" si="12"/>
        <v>20876100</v>
      </c>
    </row>
    <row r="40" spans="1:10" ht="15" customHeight="1" x14ac:dyDescent="0.2">
      <c r="A40" s="493"/>
      <c r="B40" s="493"/>
      <c r="C40" s="493"/>
      <c r="D40" s="493"/>
      <c r="E40" s="191"/>
      <c r="F40" s="209"/>
      <c r="G40" s="191"/>
      <c r="H40" s="212"/>
      <c r="I40" s="191"/>
      <c r="J40" s="191"/>
    </row>
    <row r="41" spans="1:10" x14ac:dyDescent="0.2">
      <c r="A41" s="491" t="s">
        <v>261</v>
      </c>
      <c r="B41" s="491"/>
      <c r="C41" s="491"/>
      <c r="D41" s="491"/>
      <c r="E41" s="491"/>
      <c r="F41" s="491"/>
      <c r="G41" s="491"/>
      <c r="H41" s="491"/>
      <c r="I41" s="491"/>
      <c r="J41" s="491"/>
    </row>
    <row r="42" spans="1:10" ht="15" customHeight="1" x14ac:dyDescent="0.2">
      <c r="A42" s="484" t="s">
        <v>262</v>
      </c>
      <c r="B42" s="484"/>
      <c r="C42" s="484"/>
      <c r="D42" s="484"/>
      <c r="E42" s="484"/>
      <c r="F42" s="484"/>
      <c r="G42" s="484"/>
      <c r="H42" s="484"/>
      <c r="I42" s="484"/>
      <c r="J42" s="484"/>
    </row>
    <row r="43" spans="1:10" ht="15" customHeight="1" x14ac:dyDescent="0.2">
      <c r="A43" s="191"/>
      <c r="B43" s="483" t="s">
        <v>6</v>
      </c>
      <c r="C43" s="475"/>
      <c r="D43" s="475"/>
      <c r="E43" s="157">
        <f>E437</f>
        <v>3022464.27</v>
      </c>
      <c r="F43" s="155">
        <f t="shared" ref="F43:J43" si="13">F437</f>
        <v>5551600</v>
      </c>
      <c r="G43" s="157">
        <f t="shared" si="13"/>
        <v>5551600</v>
      </c>
      <c r="H43" s="156">
        <f t="shared" si="13"/>
        <v>5644000</v>
      </c>
      <c r="I43" s="157">
        <f t="shared" si="13"/>
        <v>5734700</v>
      </c>
      <c r="J43" s="157">
        <f t="shared" si="13"/>
        <v>5828500</v>
      </c>
    </row>
    <row r="44" spans="1:10" ht="15" customHeight="1" x14ac:dyDescent="0.2">
      <c r="A44" s="191"/>
      <c r="B44" s="483" t="s">
        <v>175</v>
      </c>
      <c r="C44" s="475"/>
      <c r="D44" s="475"/>
      <c r="E44" s="157">
        <f>E444</f>
        <v>2108991.0399999996</v>
      </c>
      <c r="F44" s="155">
        <f t="shared" ref="F44:J44" si="14">F444</f>
        <v>0</v>
      </c>
      <c r="G44" s="157">
        <f t="shared" si="14"/>
        <v>0</v>
      </c>
      <c r="H44" s="156">
        <f t="shared" si="14"/>
        <v>0</v>
      </c>
      <c r="I44" s="157">
        <f t="shared" si="14"/>
        <v>0</v>
      </c>
      <c r="J44" s="157">
        <f t="shared" si="14"/>
        <v>0</v>
      </c>
    </row>
    <row r="45" spans="1:10" x14ac:dyDescent="0.2">
      <c r="A45" s="191"/>
      <c r="B45" s="483" t="s">
        <v>263</v>
      </c>
      <c r="C45" s="475"/>
      <c r="D45" s="475"/>
      <c r="E45" s="157">
        <f>E451</f>
        <v>757804.78</v>
      </c>
      <c r="F45" s="155">
        <f t="shared" ref="F45:J45" si="15">F451</f>
        <v>952000</v>
      </c>
      <c r="G45" s="157">
        <f t="shared" si="15"/>
        <v>952000</v>
      </c>
      <c r="H45" s="156">
        <f t="shared" si="15"/>
        <v>998300</v>
      </c>
      <c r="I45" s="157">
        <f t="shared" si="15"/>
        <v>1066200</v>
      </c>
      <c r="J45" s="157">
        <f t="shared" si="15"/>
        <v>1066200</v>
      </c>
    </row>
    <row r="46" spans="1:10" ht="15" customHeight="1" x14ac:dyDescent="0.2">
      <c r="A46" s="191"/>
      <c r="B46" s="483" t="s">
        <v>177</v>
      </c>
      <c r="C46" s="475"/>
      <c r="D46" s="475"/>
      <c r="E46" s="157">
        <f>E458</f>
        <v>114148.5</v>
      </c>
      <c r="F46" s="155">
        <f t="shared" ref="F46:J46" si="16">F458</f>
        <v>73400</v>
      </c>
      <c r="G46" s="157">
        <f t="shared" si="16"/>
        <v>73400</v>
      </c>
      <c r="H46" s="156">
        <f t="shared" si="16"/>
        <v>126700</v>
      </c>
      <c r="I46" s="157">
        <f t="shared" si="16"/>
        <v>47000</v>
      </c>
      <c r="J46" s="157">
        <f t="shared" si="16"/>
        <v>35000</v>
      </c>
    </row>
    <row r="47" spans="1:10" ht="15" customHeight="1" x14ac:dyDescent="0.2">
      <c r="A47" s="191"/>
      <c r="B47" s="483" t="s">
        <v>264</v>
      </c>
      <c r="C47" s="475"/>
      <c r="D47" s="475"/>
      <c r="E47" s="157">
        <f>E465</f>
        <v>11491548.210000003</v>
      </c>
      <c r="F47" s="155">
        <f t="shared" ref="F47:J47" si="17">F465</f>
        <v>11556600</v>
      </c>
      <c r="G47" s="157">
        <f t="shared" si="17"/>
        <v>13507100</v>
      </c>
      <c r="H47" s="156">
        <f t="shared" si="17"/>
        <v>13946400</v>
      </c>
      <c r="I47" s="157">
        <f t="shared" si="17"/>
        <v>13946400</v>
      </c>
      <c r="J47" s="157">
        <f t="shared" si="17"/>
        <v>13946400</v>
      </c>
    </row>
    <row r="48" spans="1:10" ht="15" customHeight="1" x14ac:dyDescent="0.2">
      <c r="A48" s="486" t="s">
        <v>265</v>
      </c>
      <c r="B48" s="486"/>
      <c r="C48" s="486"/>
      <c r="D48" s="486"/>
      <c r="E48" s="125">
        <f>SUM(E43:E47)</f>
        <v>17494956.800000004</v>
      </c>
      <c r="F48" s="125">
        <f>SUM(F43:F47)</f>
        <v>18133600</v>
      </c>
      <c r="G48" s="125">
        <f t="shared" ref="G48:J48" si="18">SUM(G43:G47)</f>
        <v>20084100</v>
      </c>
      <c r="H48" s="125">
        <f t="shared" si="18"/>
        <v>20715400</v>
      </c>
      <c r="I48" s="125">
        <f t="shared" si="18"/>
        <v>20794300</v>
      </c>
      <c r="J48" s="125">
        <f t="shared" si="18"/>
        <v>20876100</v>
      </c>
    </row>
    <row r="49" spans="1:10" ht="15" customHeight="1" x14ac:dyDescent="0.2">
      <c r="A49" s="483"/>
      <c r="B49" s="483"/>
      <c r="C49" s="483"/>
      <c r="D49" s="483"/>
      <c r="E49" s="483"/>
      <c r="F49" s="483"/>
      <c r="G49" s="483"/>
      <c r="H49" s="483"/>
      <c r="I49" s="483"/>
      <c r="J49" s="483"/>
    </row>
    <row r="50" spans="1:10" x14ac:dyDescent="0.2">
      <c r="A50" s="484" t="s">
        <v>14</v>
      </c>
      <c r="B50" s="484"/>
      <c r="C50" s="484"/>
      <c r="D50" s="484"/>
      <c r="E50" s="484"/>
      <c r="F50" s="484"/>
      <c r="G50" s="484"/>
      <c r="H50" s="484"/>
      <c r="I50" s="484"/>
      <c r="J50" s="484"/>
    </row>
    <row r="51" spans="1:10" ht="15" customHeight="1" x14ac:dyDescent="0.2">
      <c r="A51" s="119" t="s">
        <v>225</v>
      </c>
      <c r="B51" s="119" t="s">
        <v>226</v>
      </c>
      <c r="C51" s="484" t="s">
        <v>227</v>
      </c>
      <c r="D51" s="488"/>
      <c r="E51" s="126"/>
      <c r="F51" s="126"/>
      <c r="G51" s="126"/>
      <c r="H51" s="126"/>
      <c r="I51" s="126"/>
      <c r="J51" s="126"/>
    </row>
    <row r="52" spans="1:10" x14ac:dyDescent="0.2">
      <c r="A52" s="243" t="str">
        <f>RIGHT(A116,3)</f>
        <v>71A</v>
      </c>
      <c r="B52" s="262" t="str">
        <f t="shared" ref="B52:J60" si="19">B116</f>
        <v>DFID</v>
      </c>
      <c r="C52" s="602" t="str">
        <f t="shared" si="19"/>
        <v>Geothermal Exploration</v>
      </c>
      <c r="D52" s="602">
        <f t="shared" si="19"/>
        <v>0</v>
      </c>
      <c r="E52" s="133">
        <f>E116</f>
        <v>24575405.219999999</v>
      </c>
      <c r="F52" s="133">
        <f t="shared" ref="F52:J52" si="20">F116</f>
        <v>0</v>
      </c>
      <c r="G52" s="133">
        <f t="shared" si="20"/>
        <v>2273100</v>
      </c>
      <c r="H52" s="156">
        <f t="shared" si="20"/>
        <v>4100000</v>
      </c>
      <c r="I52" s="133">
        <f t="shared" si="20"/>
        <v>0</v>
      </c>
      <c r="J52" s="133">
        <f t="shared" si="20"/>
        <v>0</v>
      </c>
    </row>
    <row r="53" spans="1:10" x14ac:dyDescent="0.2">
      <c r="A53" s="243" t="str">
        <f t="shared" ref="A53:A60" si="21">RIGHT(A117,3)</f>
        <v>72A</v>
      </c>
      <c r="B53" s="262" t="str">
        <f t="shared" si="19"/>
        <v>DFID</v>
      </c>
      <c r="C53" s="602" t="str">
        <f t="shared" si="19"/>
        <v>Restructuring of PWD Workshop</v>
      </c>
      <c r="D53" s="602">
        <f t="shared" si="19"/>
        <v>0</v>
      </c>
      <c r="E53" s="133">
        <f t="shared" si="19"/>
        <v>126435.17</v>
      </c>
      <c r="F53" s="133">
        <f t="shared" si="19"/>
        <v>0</v>
      </c>
      <c r="G53" s="133">
        <f t="shared" si="19"/>
        <v>2315300</v>
      </c>
      <c r="H53" s="156">
        <f t="shared" si="19"/>
        <v>0</v>
      </c>
      <c r="I53" s="133">
        <f t="shared" si="19"/>
        <v>0</v>
      </c>
      <c r="J53" s="133">
        <f t="shared" si="19"/>
        <v>0</v>
      </c>
    </row>
    <row r="54" spans="1:10" x14ac:dyDescent="0.2">
      <c r="A54" s="243" t="str">
        <f t="shared" si="21"/>
        <v>73A</v>
      </c>
      <c r="B54" s="262" t="str">
        <f t="shared" si="19"/>
        <v>DFID</v>
      </c>
      <c r="C54" s="602" t="str">
        <f t="shared" si="19"/>
        <v>Access Transport Coordinator</v>
      </c>
      <c r="D54" s="602">
        <f t="shared" si="19"/>
        <v>0</v>
      </c>
      <c r="E54" s="133">
        <f t="shared" si="19"/>
        <v>102272.6</v>
      </c>
      <c r="F54" s="133">
        <f t="shared" si="19"/>
        <v>0</v>
      </c>
      <c r="G54" s="133">
        <f t="shared" si="19"/>
        <v>122700</v>
      </c>
      <c r="H54" s="156">
        <f t="shared" si="19"/>
        <v>0</v>
      </c>
      <c r="I54" s="133">
        <f t="shared" si="19"/>
        <v>0</v>
      </c>
      <c r="J54" s="133">
        <f t="shared" si="19"/>
        <v>0</v>
      </c>
    </row>
    <row r="55" spans="1:10" x14ac:dyDescent="0.2">
      <c r="A55" s="243" t="str">
        <f t="shared" si="21"/>
        <v>74A</v>
      </c>
      <c r="B55" s="262" t="str">
        <f t="shared" si="19"/>
        <v>DFID</v>
      </c>
      <c r="C55" s="602" t="str">
        <f t="shared" si="19"/>
        <v>Road Refurbishing Project</v>
      </c>
      <c r="D55" s="602">
        <f t="shared" si="19"/>
        <v>0</v>
      </c>
      <c r="E55" s="133">
        <f t="shared" si="19"/>
        <v>4690648.33</v>
      </c>
      <c r="F55" s="133">
        <f t="shared" si="19"/>
        <v>0</v>
      </c>
      <c r="G55" s="133">
        <f t="shared" si="19"/>
        <v>124000</v>
      </c>
      <c r="H55" s="156">
        <f t="shared" si="19"/>
        <v>0</v>
      </c>
      <c r="I55" s="133">
        <f t="shared" si="19"/>
        <v>0</v>
      </c>
      <c r="J55" s="133">
        <f t="shared" si="19"/>
        <v>0</v>
      </c>
    </row>
    <row r="56" spans="1:10" x14ac:dyDescent="0.2">
      <c r="A56" s="243" t="str">
        <f t="shared" si="21"/>
        <v>76A</v>
      </c>
      <c r="B56" s="262" t="str">
        <f t="shared" si="19"/>
        <v>DFID</v>
      </c>
      <c r="C56" s="602" t="str">
        <f t="shared" si="19"/>
        <v>Support to Public Works Strategic Development</v>
      </c>
      <c r="D56" s="602">
        <f t="shared" si="19"/>
        <v>0</v>
      </c>
      <c r="E56" s="133">
        <f>E120</f>
        <v>254077.43</v>
      </c>
      <c r="F56" s="133">
        <f t="shared" si="19"/>
        <v>0</v>
      </c>
      <c r="G56" s="133">
        <f t="shared" si="19"/>
        <v>0</v>
      </c>
      <c r="H56" s="156">
        <f t="shared" si="19"/>
        <v>0</v>
      </c>
      <c r="I56" s="133">
        <f t="shared" si="19"/>
        <v>0</v>
      </c>
      <c r="J56" s="133">
        <f t="shared" si="19"/>
        <v>0</v>
      </c>
    </row>
    <row r="57" spans="1:10" x14ac:dyDescent="0.2">
      <c r="A57" s="243" t="str">
        <f t="shared" si="21"/>
        <v>77A</v>
      </c>
      <c r="B57" s="262" t="str">
        <f t="shared" si="19"/>
        <v>DFID</v>
      </c>
      <c r="C57" s="602" t="str">
        <f t="shared" si="19"/>
        <v>Ghaut Replacement Project</v>
      </c>
      <c r="D57" s="602">
        <f t="shared" si="19"/>
        <v>0</v>
      </c>
      <c r="E57" s="133">
        <f>E121</f>
        <v>24395.93</v>
      </c>
      <c r="F57" s="133">
        <f>F121</f>
        <v>0</v>
      </c>
      <c r="G57" s="133">
        <f>G121</f>
        <v>0</v>
      </c>
      <c r="H57" s="156">
        <f t="shared" si="19"/>
        <v>0</v>
      </c>
      <c r="I57" s="133">
        <f>I121</f>
        <v>0</v>
      </c>
      <c r="J57" s="133">
        <f>J121</f>
        <v>0</v>
      </c>
    </row>
    <row r="58" spans="1:10" x14ac:dyDescent="0.2">
      <c r="A58" s="243" t="str">
        <f t="shared" si="21"/>
        <v>78A</v>
      </c>
      <c r="B58" s="262" t="str">
        <f t="shared" si="19"/>
        <v>DFID</v>
      </c>
      <c r="C58" s="602" t="str">
        <f t="shared" si="19"/>
        <v>Aeronautical Project</v>
      </c>
      <c r="D58" s="602">
        <f t="shared" si="19"/>
        <v>0</v>
      </c>
      <c r="E58" s="133">
        <f>E122</f>
        <v>0</v>
      </c>
      <c r="F58" s="133">
        <f>F122</f>
        <v>1228000</v>
      </c>
      <c r="G58" s="133">
        <f>G122</f>
        <v>1228000</v>
      </c>
      <c r="H58" s="156">
        <f t="shared" si="19"/>
        <v>0</v>
      </c>
      <c r="I58" s="133">
        <f>I122</f>
        <v>0</v>
      </c>
      <c r="J58" s="133">
        <f>J122</f>
        <v>0</v>
      </c>
    </row>
    <row r="59" spans="1:10" x14ac:dyDescent="0.2">
      <c r="A59" s="243" t="str">
        <f t="shared" si="21"/>
        <v>79A</v>
      </c>
      <c r="B59" s="262" t="str">
        <f t="shared" si="19"/>
        <v>EU</v>
      </c>
      <c r="C59" s="602" t="str">
        <f t="shared" si="19"/>
        <v>Energy</v>
      </c>
      <c r="D59" s="602">
        <f t="shared" si="19"/>
        <v>0</v>
      </c>
      <c r="E59" s="133">
        <f t="shared" si="19"/>
        <v>0</v>
      </c>
      <c r="F59" s="133">
        <f t="shared" si="19"/>
        <v>0</v>
      </c>
      <c r="G59" s="133">
        <f t="shared" si="19"/>
        <v>0</v>
      </c>
      <c r="H59" s="156">
        <f t="shared" si="19"/>
        <v>3000000</v>
      </c>
      <c r="I59" s="133">
        <f t="shared" si="19"/>
        <v>0</v>
      </c>
      <c r="J59" s="133">
        <f t="shared" si="19"/>
        <v>0</v>
      </c>
    </row>
    <row r="60" spans="1:10" x14ac:dyDescent="0.2">
      <c r="A60" s="243" t="str">
        <f t="shared" si="21"/>
        <v>80A</v>
      </c>
      <c r="B60" s="262" t="str">
        <f>B124</f>
        <v>EU</v>
      </c>
      <c r="C60" s="602" t="str">
        <f>C124</f>
        <v>Ferry Terminal Upgrade</v>
      </c>
      <c r="D60" s="602">
        <f>D124</f>
        <v>0</v>
      </c>
      <c r="E60" s="133">
        <f t="shared" si="19"/>
        <v>0</v>
      </c>
      <c r="F60" s="133">
        <f t="shared" si="19"/>
        <v>0</v>
      </c>
      <c r="G60" s="133">
        <f t="shared" si="19"/>
        <v>0</v>
      </c>
      <c r="H60" s="156">
        <f t="shared" si="19"/>
        <v>175000</v>
      </c>
      <c r="I60" s="133">
        <f t="shared" si="19"/>
        <v>0</v>
      </c>
      <c r="J60" s="133">
        <f t="shared" si="19"/>
        <v>0</v>
      </c>
    </row>
    <row r="61" spans="1:10" ht="15" customHeight="1" x14ac:dyDescent="0.2">
      <c r="A61" s="486" t="s">
        <v>56</v>
      </c>
      <c r="B61" s="486"/>
      <c r="C61" s="486"/>
      <c r="D61" s="486"/>
      <c r="E61" s="125">
        <f t="shared" ref="E61:G61" si="22">SUM(E52:E60)</f>
        <v>29773234.68</v>
      </c>
      <c r="F61" s="125">
        <f t="shared" si="22"/>
        <v>1228000</v>
      </c>
      <c r="G61" s="125">
        <f t="shared" si="22"/>
        <v>6063100</v>
      </c>
      <c r="H61" s="125">
        <f>SUM(H52:H60)</f>
        <v>7275000</v>
      </c>
      <c r="I61" s="125">
        <f t="shared" ref="I61:J61" si="23">SUM(I52:I60)</f>
        <v>0</v>
      </c>
      <c r="J61" s="125">
        <f t="shared" si="23"/>
        <v>0</v>
      </c>
    </row>
    <row r="62" spans="1:10" x14ac:dyDescent="0.2">
      <c r="A62" s="483"/>
      <c r="B62" s="483"/>
      <c r="C62" s="483"/>
      <c r="D62" s="483"/>
      <c r="E62" s="483"/>
      <c r="F62" s="483"/>
      <c r="G62" s="483"/>
      <c r="H62" s="483"/>
      <c r="I62" s="483"/>
      <c r="J62" s="483"/>
    </row>
    <row r="63" spans="1:10" ht="15" customHeight="1" x14ac:dyDescent="0.2">
      <c r="A63" s="487" t="s">
        <v>1192</v>
      </c>
      <c r="B63" s="487"/>
      <c r="C63" s="487"/>
      <c r="D63" s="487"/>
      <c r="E63" s="128">
        <f t="shared" ref="E63:J63" si="24">SUM(E48,E61)</f>
        <v>47268191.480000004</v>
      </c>
      <c r="F63" s="128">
        <f t="shared" si="24"/>
        <v>19361600</v>
      </c>
      <c r="G63" s="128">
        <f t="shared" si="24"/>
        <v>26147200</v>
      </c>
      <c r="H63" s="128">
        <f t="shared" si="24"/>
        <v>27990400</v>
      </c>
      <c r="I63" s="128">
        <f t="shared" si="24"/>
        <v>20794300</v>
      </c>
      <c r="J63" s="128">
        <f t="shared" si="24"/>
        <v>20876100</v>
      </c>
    </row>
    <row r="64" spans="1:10" x14ac:dyDescent="0.2">
      <c r="A64" s="483"/>
      <c r="B64" s="483"/>
      <c r="C64" s="483"/>
      <c r="D64" s="483"/>
      <c r="E64" s="483"/>
      <c r="F64" s="483"/>
      <c r="G64" s="483"/>
      <c r="H64" s="483"/>
      <c r="I64" s="483"/>
      <c r="J64" s="483"/>
    </row>
    <row r="65" spans="1:10" ht="15" customHeight="1" x14ac:dyDescent="0.2">
      <c r="A65" s="482" t="s">
        <v>266</v>
      </c>
      <c r="B65" s="482"/>
      <c r="C65" s="482"/>
      <c r="D65" s="482"/>
      <c r="E65" s="482"/>
      <c r="F65" s="482"/>
      <c r="G65" s="482"/>
      <c r="H65" s="482"/>
      <c r="I65" s="482"/>
      <c r="J65" s="482"/>
    </row>
    <row r="66" spans="1:10" ht="15" customHeight="1" x14ac:dyDescent="0.2">
      <c r="A66" s="487" t="s">
        <v>267</v>
      </c>
      <c r="B66" s="487"/>
      <c r="C66" s="487"/>
      <c r="D66" s="487"/>
      <c r="E66" s="130"/>
      <c r="F66" s="130"/>
      <c r="G66" s="130"/>
      <c r="H66" s="129"/>
      <c r="I66" s="130"/>
      <c r="J66" s="130"/>
    </row>
    <row r="67" spans="1:10" x14ac:dyDescent="0.2">
      <c r="A67" s="483"/>
      <c r="B67" s="483"/>
      <c r="C67" s="483"/>
      <c r="D67" s="483"/>
      <c r="E67" s="483"/>
      <c r="F67" s="483"/>
      <c r="G67" s="483"/>
      <c r="H67" s="483"/>
      <c r="I67" s="483"/>
      <c r="J67" s="483"/>
    </row>
    <row r="68" spans="1:10" ht="15" customHeight="1" x14ac:dyDescent="0.2">
      <c r="A68" s="492" t="s">
        <v>1193</v>
      </c>
      <c r="B68" s="492"/>
      <c r="C68" s="492"/>
      <c r="D68" s="492"/>
      <c r="E68" s="492"/>
      <c r="F68" s="492"/>
      <c r="G68" s="492"/>
      <c r="H68" s="492"/>
      <c r="I68" s="492"/>
      <c r="J68" s="492"/>
    </row>
    <row r="69" spans="1:10" ht="15" customHeight="1" x14ac:dyDescent="0.2">
      <c r="A69" s="578" t="s">
        <v>269</v>
      </c>
      <c r="B69" s="578"/>
      <c r="C69" s="578"/>
      <c r="D69" s="578"/>
      <c r="E69" s="578"/>
      <c r="F69" s="578"/>
      <c r="G69" s="578"/>
      <c r="H69" s="578"/>
      <c r="I69" s="578"/>
      <c r="J69" s="578"/>
    </row>
    <row r="70" spans="1:10" ht="22.15" customHeight="1" x14ac:dyDescent="0.2">
      <c r="A70" s="483" t="s">
        <v>1194</v>
      </c>
      <c r="B70" s="483"/>
      <c r="C70" s="483"/>
      <c r="D70" s="483"/>
      <c r="E70" s="483"/>
      <c r="F70" s="483"/>
      <c r="G70" s="483"/>
      <c r="H70" s="483"/>
      <c r="I70" s="483"/>
      <c r="J70" s="483"/>
    </row>
    <row r="71" spans="1:10" x14ac:dyDescent="0.2">
      <c r="A71" s="482" t="s">
        <v>271</v>
      </c>
      <c r="B71" s="482"/>
      <c r="C71" s="482"/>
      <c r="D71" s="482"/>
      <c r="E71" s="482"/>
      <c r="F71" s="482"/>
      <c r="G71" s="482"/>
      <c r="H71" s="482"/>
      <c r="I71" s="482"/>
      <c r="J71" s="482"/>
    </row>
    <row r="72" spans="1:10" ht="33.75" customHeight="1" x14ac:dyDescent="0.2">
      <c r="A72" s="131" t="s">
        <v>225</v>
      </c>
      <c r="B72" s="493" t="s">
        <v>224</v>
      </c>
      <c r="C72" s="493"/>
      <c r="D72" s="493"/>
      <c r="E72" s="120" t="str">
        <f>E24</f>
        <v>Actuals           2013-2014</v>
      </c>
      <c r="F72" s="120" t="str">
        <f t="shared" ref="F72:J72" si="25">F24</f>
        <v>Approved Estimates          2014-2015</v>
      </c>
      <c r="G72" s="120" t="str">
        <f t="shared" si="25"/>
        <v>Revised Estimates                 2014-2015</v>
      </c>
      <c r="H72" s="120" t="str">
        <f t="shared" si="25"/>
        <v>Budget Estimates      2015-2016</v>
      </c>
      <c r="I72" s="120" t="str">
        <f t="shared" si="25"/>
        <v>Forward Estimates     2016-2017</v>
      </c>
      <c r="J72" s="120" t="str">
        <f t="shared" si="25"/>
        <v>Forward Estimates     2017-2018</v>
      </c>
    </row>
    <row r="73" spans="1:10" x14ac:dyDescent="0.2">
      <c r="A73" s="213" t="s">
        <v>92</v>
      </c>
      <c r="B73" s="483" t="s">
        <v>307</v>
      </c>
      <c r="C73" s="483"/>
      <c r="D73" s="483"/>
      <c r="E73" s="157">
        <v>273380</v>
      </c>
      <c r="F73" s="155">
        <v>195400</v>
      </c>
      <c r="G73" s="157">
        <v>300000</v>
      </c>
      <c r="H73" s="156">
        <f>225000+75000</f>
        <v>300000</v>
      </c>
      <c r="I73" s="157">
        <f t="shared" ref="I73:J73" si="26">225000+75000</f>
        <v>300000</v>
      </c>
      <c r="J73" s="157">
        <f t="shared" si="26"/>
        <v>300000</v>
      </c>
    </row>
    <row r="74" spans="1:10" x14ac:dyDescent="0.2">
      <c r="A74" s="213" t="s">
        <v>92</v>
      </c>
      <c r="B74" s="483" t="s">
        <v>1195</v>
      </c>
      <c r="C74" s="483"/>
      <c r="D74" s="483"/>
      <c r="E74" s="157">
        <v>1084382.5</v>
      </c>
      <c r="F74" s="155">
        <v>955000</v>
      </c>
      <c r="G74" s="157">
        <v>387000</v>
      </c>
      <c r="H74" s="156">
        <f>1000000+150000</f>
        <v>1150000</v>
      </c>
      <c r="I74" s="157">
        <f t="shared" ref="I74:J74" si="27">1000000+150000</f>
        <v>1150000</v>
      </c>
      <c r="J74" s="157">
        <f t="shared" si="27"/>
        <v>1150000</v>
      </c>
    </row>
    <row r="75" spans="1:10" x14ac:dyDescent="0.2">
      <c r="A75" s="213">
        <v>122</v>
      </c>
      <c r="B75" s="483" t="s">
        <v>1196</v>
      </c>
      <c r="C75" s="483"/>
      <c r="D75" s="483"/>
      <c r="E75" s="157">
        <v>911403.34</v>
      </c>
      <c r="F75" s="155">
        <v>439800</v>
      </c>
      <c r="G75" s="157">
        <v>930000</v>
      </c>
      <c r="H75" s="156">
        <v>2140500</v>
      </c>
      <c r="I75" s="157">
        <v>2204500</v>
      </c>
      <c r="J75" s="157">
        <v>2223900</v>
      </c>
    </row>
    <row r="76" spans="1:10" x14ac:dyDescent="0.2">
      <c r="A76" s="213" t="s">
        <v>92</v>
      </c>
      <c r="B76" s="483" t="s">
        <v>1197</v>
      </c>
      <c r="C76" s="483"/>
      <c r="D76" s="483"/>
      <c r="E76" s="157">
        <v>0</v>
      </c>
      <c r="F76" s="155">
        <v>0</v>
      </c>
      <c r="G76" s="157">
        <v>0</v>
      </c>
      <c r="H76" s="156">
        <v>0</v>
      </c>
      <c r="I76" s="157">
        <v>0</v>
      </c>
      <c r="J76" s="157">
        <v>0</v>
      </c>
    </row>
    <row r="77" spans="1:10" x14ac:dyDescent="0.2">
      <c r="A77" s="213" t="s">
        <v>98</v>
      </c>
      <c r="B77" s="483" t="s">
        <v>1198</v>
      </c>
      <c r="C77" s="483"/>
      <c r="D77" s="483"/>
      <c r="E77" s="157">
        <v>153419.67000000001</v>
      </c>
      <c r="F77" s="155">
        <v>225000</v>
      </c>
      <c r="G77" s="157">
        <v>150000</v>
      </c>
      <c r="H77" s="156">
        <v>150000</v>
      </c>
      <c r="I77" s="157">
        <v>150000</v>
      </c>
      <c r="J77" s="157">
        <v>150000</v>
      </c>
    </row>
    <row r="78" spans="1:10" x14ac:dyDescent="0.2">
      <c r="A78" s="213">
        <v>130</v>
      </c>
      <c r="B78" s="483" t="s">
        <v>1199</v>
      </c>
      <c r="C78" s="483"/>
      <c r="D78" s="483"/>
      <c r="E78" s="157">
        <v>169946.66</v>
      </c>
      <c r="F78" s="155">
        <v>160000</v>
      </c>
      <c r="G78" s="157">
        <v>160000</v>
      </c>
      <c r="H78" s="156">
        <v>174800</v>
      </c>
      <c r="I78" s="157">
        <v>180100</v>
      </c>
      <c r="J78" s="157">
        <v>185500</v>
      </c>
    </row>
    <row r="79" spans="1:10" x14ac:dyDescent="0.2">
      <c r="A79" s="213" t="s">
        <v>844</v>
      </c>
      <c r="B79" s="483" t="s">
        <v>1200</v>
      </c>
      <c r="C79" s="483"/>
      <c r="D79" s="483"/>
      <c r="E79" s="157">
        <v>1800</v>
      </c>
      <c r="F79" s="155">
        <v>0</v>
      </c>
      <c r="G79" s="157">
        <v>0</v>
      </c>
      <c r="H79" s="156">
        <v>4000</v>
      </c>
      <c r="I79" s="157">
        <v>3000</v>
      </c>
      <c r="J79" s="157">
        <v>3000</v>
      </c>
    </row>
    <row r="80" spans="1:10" x14ac:dyDescent="0.2">
      <c r="A80" s="213" t="s">
        <v>844</v>
      </c>
      <c r="B80" s="483" t="s">
        <v>1201</v>
      </c>
      <c r="C80" s="483"/>
      <c r="D80" s="483"/>
      <c r="E80" s="157">
        <v>393.3</v>
      </c>
      <c r="F80" s="155">
        <v>500</v>
      </c>
      <c r="G80" s="157">
        <v>500</v>
      </c>
      <c r="H80" s="156">
        <v>100</v>
      </c>
      <c r="I80" s="157">
        <v>100</v>
      </c>
      <c r="J80" s="157">
        <v>100</v>
      </c>
    </row>
    <row r="81" spans="1:10" x14ac:dyDescent="0.2">
      <c r="A81" s="213">
        <v>160</v>
      </c>
      <c r="B81" s="483" t="s">
        <v>217</v>
      </c>
      <c r="C81" s="483"/>
      <c r="D81" s="483"/>
      <c r="E81" s="157">
        <v>22156.81</v>
      </c>
      <c r="F81" s="155">
        <v>20000</v>
      </c>
      <c r="G81" s="157">
        <v>20000</v>
      </c>
      <c r="H81" s="156">
        <v>20000</v>
      </c>
      <c r="I81" s="157">
        <v>20000</v>
      </c>
      <c r="J81" s="157">
        <v>20000</v>
      </c>
    </row>
    <row r="82" spans="1:10" x14ac:dyDescent="0.2">
      <c r="A82" s="487" t="s">
        <v>1191</v>
      </c>
      <c r="B82" s="487"/>
      <c r="C82" s="487"/>
      <c r="D82" s="487"/>
      <c r="E82" s="124">
        <f>SUM(E73:E81)</f>
        <v>2616882.2799999998</v>
      </c>
      <c r="F82" s="124">
        <f t="shared" ref="F82:J82" si="28">SUM(F73:F81)</f>
        <v>1995700</v>
      </c>
      <c r="G82" s="124">
        <f t="shared" si="28"/>
        <v>1947500</v>
      </c>
      <c r="H82" s="124">
        <f t="shared" si="28"/>
        <v>3939400</v>
      </c>
      <c r="I82" s="124">
        <f t="shared" si="28"/>
        <v>4007700</v>
      </c>
      <c r="J82" s="124">
        <f t="shared" si="28"/>
        <v>4032500</v>
      </c>
    </row>
    <row r="83" spans="1:10" x14ac:dyDescent="0.2">
      <c r="A83" s="483"/>
      <c r="B83" s="483"/>
      <c r="C83" s="483"/>
      <c r="D83" s="483"/>
      <c r="E83" s="483"/>
      <c r="F83" s="483"/>
      <c r="G83" s="483"/>
      <c r="H83" s="483"/>
      <c r="I83" s="483"/>
      <c r="J83" s="483"/>
    </row>
    <row r="84" spans="1:10" ht="15" customHeight="1" x14ac:dyDescent="0.2">
      <c r="A84" s="482" t="s">
        <v>262</v>
      </c>
      <c r="B84" s="482"/>
      <c r="C84" s="482"/>
      <c r="D84" s="482"/>
      <c r="E84" s="482"/>
      <c r="F84" s="482"/>
      <c r="G84" s="482"/>
      <c r="H84" s="482"/>
      <c r="I84" s="482"/>
      <c r="J84" s="482"/>
    </row>
    <row r="85" spans="1:10" ht="33.75" x14ac:dyDescent="0.2">
      <c r="A85" s="131" t="s">
        <v>225</v>
      </c>
      <c r="B85" s="493" t="s">
        <v>224</v>
      </c>
      <c r="C85" s="493"/>
      <c r="D85" s="493"/>
      <c r="E85" s="120" t="str">
        <f>E24</f>
        <v>Actuals           2013-2014</v>
      </c>
      <c r="F85" s="120" t="str">
        <f t="shared" ref="F85:J85" si="29">F24</f>
        <v>Approved Estimates          2014-2015</v>
      </c>
      <c r="G85" s="120" t="str">
        <f t="shared" si="29"/>
        <v>Revised Estimates                 2014-2015</v>
      </c>
      <c r="H85" s="120" t="str">
        <f t="shared" si="29"/>
        <v>Budget Estimates      2015-2016</v>
      </c>
      <c r="I85" s="120" t="str">
        <f t="shared" si="29"/>
        <v>Forward Estimates     2016-2017</v>
      </c>
      <c r="J85" s="120" t="str">
        <f t="shared" si="29"/>
        <v>Forward Estimates     2017-2018</v>
      </c>
    </row>
    <row r="86" spans="1:10" ht="10.5" customHeight="1" x14ac:dyDescent="0.2">
      <c r="A86" s="493" t="s">
        <v>6</v>
      </c>
      <c r="B86" s="493"/>
      <c r="C86" s="493"/>
      <c r="D86" s="493"/>
      <c r="E86" s="493"/>
      <c r="F86" s="493"/>
      <c r="G86" s="493"/>
      <c r="H86" s="493"/>
      <c r="I86" s="493"/>
      <c r="J86" s="137"/>
    </row>
    <row r="87" spans="1:10" x14ac:dyDescent="0.2">
      <c r="A87" s="213">
        <v>210</v>
      </c>
      <c r="B87" s="483" t="s">
        <v>6</v>
      </c>
      <c r="C87" s="483"/>
      <c r="D87" s="483"/>
      <c r="E87" s="157">
        <v>762759.59</v>
      </c>
      <c r="F87" s="155">
        <v>758400</v>
      </c>
      <c r="G87" s="157">
        <v>758400</v>
      </c>
      <c r="H87" s="156">
        <v>773700</v>
      </c>
      <c r="I87" s="157">
        <v>789800</v>
      </c>
      <c r="J87" s="157">
        <v>804200</v>
      </c>
    </row>
    <row r="88" spans="1:10" x14ac:dyDescent="0.2">
      <c r="A88" s="213">
        <v>212</v>
      </c>
      <c r="B88" s="483" t="s">
        <v>8</v>
      </c>
      <c r="C88" s="483"/>
      <c r="D88" s="483"/>
      <c r="E88" s="157">
        <v>0</v>
      </c>
      <c r="F88" s="155">
        <v>0</v>
      </c>
      <c r="G88" s="157">
        <v>0</v>
      </c>
      <c r="H88" s="156">
        <v>0</v>
      </c>
      <c r="I88" s="157">
        <v>0</v>
      </c>
      <c r="J88" s="157">
        <v>0</v>
      </c>
    </row>
    <row r="89" spans="1:10" x14ac:dyDescent="0.2">
      <c r="A89" s="213">
        <v>216</v>
      </c>
      <c r="B89" s="483" t="s">
        <v>9</v>
      </c>
      <c r="C89" s="483"/>
      <c r="D89" s="483"/>
      <c r="E89" s="157">
        <v>173754.19</v>
      </c>
      <c r="F89" s="155">
        <v>199700</v>
      </c>
      <c r="G89" s="157">
        <v>199700</v>
      </c>
      <c r="H89" s="156">
        <v>189000</v>
      </c>
      <c r="I89" s="157">
        <v>189000</v>
      </c>
      <c r="J89" s="157">
        <v>189000</v>
      </c>
    </row>
    <row r="90" spans="1:10" x14ac:dyDescent="0.2">
      <c r="A90" s="213">
        <v>218</v>
      </c>
      <c r="B90" s="483" t="s">
        <v>272</v>
      </c>
      <c r="C90" s="483"/>
      <c r="D90" s="483"/>
      <c r="E90" s="157">
        <v>0</v>
      </c>
      <c r="F90" s="155">
        <v>0</v>
      </c>
      <c r="G90" s="157">
        <v>0</v>
      </c>
      <c r="H90" s="156">
        <v>0</v>
      </c>
      <c r="I90" s="157">
        <v>0</v>
      </c>
      <c r="J90" s="157">
        <v>0</v>
      </c>
    </row>
    <row r="91" spans="1:10" ht="15" customHeight="1" x14ac:dyDescent="0.2">
      <c r="A91" s="497" t="s">
        <v>273</v>
      </c>
      <c r="B91" s="497"/>
      <c r="C91" s="497"/>
      <c r="D91" s="497"/>
      <c r="E91" s="132">
        <f>SUM(E87:E90)</f>
        <v>936513.78</v>
      </c>
      <c r="F91" s="132">
        <f t="shared" ref="F91:J91" si="30">SUM(F87:F90)</f>
        <v>958100</v>
      </c>
      <c r="G91" s="132">
        <f t="shared" si="30"/>
        <v>958100</v>
      </c>
      <c r="H91" s="132">
        <f t="shared" si="30"/>
        <v>962700</v>
      </c>
      <c r="I91" s="132">
        <f t="shared" si="30"/>
        <v>978800</v>
      </c>
      <c r="J91" s="132">
        <f t="shared" si="30"/>
        <v>993200</v>
      </c>
    </row>
    <row r="92" spans="1:10" ht="12" customHeight="1" x14ac:dyDescent="0.2">
      <c r="A92" s="497" t="s">
        <v>274</v>
      </c>
      <c r="B92" s="497"/>
      <c r="C92" s="497"/>
      <c r="D92" s="497"/>
      <c r="E92" s="497"/>
      <c r="F92" s="497"/>
      <c r="G92" s="497"/>
      <c r="H92" s="497"/>
      <c r="I92" s="497"/>
      <c r="J92" s="137"/>
    </row>
    <row r="93" spans="1:10" x14ac:dyDescent="0.2">
      <c r="A93" s="213">
        <v>222</v>
      </c>
      <c r="B93" s="483" t="s">
        <v>186</v>
      </c>
      <c r="C93" s="483"/>
      <c r="D93" s="483"/>
      <c r="E93" s="157">
        <v>59732.4</v>
      </c>
      <c r="F93" s="155">
        <v>60000</v>
      </c>
      <c r="G93" s="157">
        <v>60000</v>
      </c>
      <c r="H93" s="156">
        <v>60000</v>
      </c>
      <c r="I93" s="157">
        <v>60000</v>
      </c>
      <c r="J93" s="157">
        <v>60000</v>
      </c>
    </row>
    <row r="94" spans="1:10" x14ac:dyDescent="0.2">
      <c r="A94" s="213">
        <v>224</v>
      </c>
      <c r="B94" s="483" t="s">
        <v>187</v>
      </c>
      <c r="C94" s="483"/>
      <c r="D94" s="483"/>
      <c r="E94" s="157">
        <v>489884.87</v>
      </c>
      <c r="F94" s="155">
        <v>550000</v>
      </c>
      <c r="G94" s="157">
        <v>550000</v>
      </c>
      <c r="H94" s="156">
        <v>550000</v>
      </c>
      <c r="I94" s="157">
        <v>550000</v>
      </c>
      <c r="J94" s="157">
        <v>550000</v>
      </c>
    </row>
    <row r="95" spans="1:10" x14ac:dyDescent="0.2">
      <c r="A95" s="213">
        <v>226</v>
      </c>
      <c r="B95" s="483" t="s">
        <v>188</v>
      </c>
      <c r="C95" s="483"/>
      <c r="D95" s="483"/>
      <c r="E95" s="157">
        <v>70440.740000000005</v>
      </c>
      <c r="F95" s="155">
        <v>65000</v>
      </c>
      <c r="G95" s="157">
        <v>65000</v>
      </c>
      <c r="H95" s="156">
        <v>62000</v>
      </c>
      <c r="I95" s="157">
        <v>62000</v>
      </c>
      <c r="J95" s="157">
        <v>62000</v>
      </c>
    </row>
    <row r="96" spans="1:10" x14ac:dyDescent="0.2">
      <c r="A96" s="213">
        <v>228</v>
      </c>
      <c r="B96" s="483" t="s">
        <v>189</v>
      </c>
      <c r="C96" s="483"/>
      <c r="D96" s="483"/>
      <c r="E96" s="157">
        <v>19997.009999999998</v>
      </c>
      <c r="F96" s="155">
        <v>20000</v>
      </c>
      <c r="G96" s="157">
        <v>20000</v>
      </c>
      <c r="H96" s="156">
        <v>20000</v>
      </c>
      <c r="I96" s="157">
        <v>20000</v>
      </c>
      <c r="J96" s="157">
        <v>20000</v>
      </c>
    </row>
    <row r="97" spans="1:10" x14ac:dyDescent="0.2">
      <c r="A97" s="213">
        <v>229</v>
      </c>
      <c r="B97" s="483" t="s">
        <v>190</v>
      </c>
      <c r="C97" s="483"/>
      <c r="D97" s="483"/>
      <c r="E97" s="157">
        <v>323912.94</v>
      </c>
      <c r="F97" s="155">
        <v>100000</v>
      </c>
      <c r="G97" s="157">
        <v>100000</v>
      </c>
      <c r="H97" s="156">
        <v>100000</v>
      </c>
      <c r="I97" s="157">
        <v>100000</v>
      </c>
      <c r="J97" s="157">
        <v>100000</v>
      </c>
    </row>
    <row r="98" spans="1:10" x14ac:dyDescent="0.2">
      <c r="A98" s="213">
        <v>230</v>
      </c>
      <c r="B98" s="483" t="s">
        <v>191</v>
      </c>
      <c r="C98" s="483"/>
      <c r="D98" s="483"/>
      <c r="E98" s="157">
        <v>5991.2</v>
      </c>
      <c r="F98" s="155">
        <v>10000</v>
      </c>
      <c r="G98" s="157">
        <v>10000</v>
      </c>
      <c r="H98" s="156">
        <v>10000</v>
      </c>
      <c r="I98" s="157">
        <v>10000</v>
      </c>
      <c r="J98" s="157">
        <v>10000</v>
      </c>
    </row>
    <row r="99" spans="1:10" x14ac:dyDescent="0.2">
      <c r="A99" s="213">
        <v>232</v>
      </c>
      <c r="B99" s="483" t="s">
        <v>192</v>
      </c>
      <c r="C99" s="483"/>
      <c r="D99" s="483"/>
      <c r="E99" s="157">
        <v>7963.45</v>
      </c>
      <c r="F99" s="155">
        <v>8000</v>
      </c>
      <c r="G99" s="157">
        <v>8000</v>
      </c>
      <c r="H99" s="156">
        <v>8000</v>
      </c>
      <c r="I99" s="157">
        <v>8000</v>
      </c>
      <c r="J99" s="157">
        <v>8000</v>
      </c>
    </row>
    <row r="100" spans="1:10" x14ac:dyDescent="0.2">
      <c r="A100" s="213">
        <v>234</v>
      </c>
      <c r="B100" s="483" t="s">
        <v>193</v>
      </c>
      <c r="C100" s="483"/>
      <c r="D100" s="483"/>
      <c r="E100" s="157">
        <v>47100</v>
      </c>
      <c r="F100" s="155">
        <v>0</v>
      </c>
      <c r="G100" s="157">
        <v>0</v>
      </c>
      <c r="H100" s="156">
        <v>0</v>
      </c>
      <c r="I100" s="157">
        <v>0</v>
      </c>
      <c r="J100" s="157">
        <v>0</v>
      </c>
    </row>
    <row r="101" spans="1:10" x14ac:dyDescent="0.2">
      <c r="A101" s="213">
        <v>236</v>
      </c>
      <c r="B101" s="483" t="s">
        <v>194</v>
      </c>
      <c r="C101" s="483"/>
      <c r="D101" s="483"/>
      <c r="E101" s="157">
        <v>0</v>
      </c>
      <c r="F101" s="155">
        <v>80000</v>
      </c>
      <c r="G101" s="157">
        <v>80000</v>
      </c>
      <c r="H101" s="156">
        <v>72000</v>
      </c>
      <c r="I101" s="157">
        <v>72000</v>
      </c>
      <c r="J101" s="157">
        <v>72000</v>
      </c>
    </row>
    <row r="102" spans="1:10" x14ac:dyDescent="0.2">
      <c r="A102" s="213">
        <v>246</v>
      </c>
      <c r="B102" s="483" t="s">
        <v>199</v>
      </c>
      <c r="C102" s="483"/>
      <c r="D102" s="483"/>
      <c r="E102" s="157">
        <v>9974.4</v>
      </c>
      <c r="F102" s="155">
        <v>10000</v>
      </c>
      <c r="G102" s="157">
        <v>10000</v>
      </c>
      <c r="H102" s="156">
        <v>13000</v>
      </c>
      <c r="I102" s="157">
        <v>13000</v>
      </c>
      <c r="J102" s="157">
        <v>13000</v>
      </c>
    </row>
    <row r="103" spans="1:10" x14ac:dyDescent="0.2">
      <c r="A103" s="213">
        <v>260</v>
      </c>
      <c r="B103" s="483" t="s">
        <v>201</v>
      </c>
      <c r="C103" s="483"/>
      <c r="D103" s="483"/>
      <c r="E103" s="157">
        <v>685617.88</v>
      </c>
      <c r="F103" s="155">
        <v>215000</v>
      </c>
      <c r="G103" s="157">
        <v>215000</v>
      </c>
      <c r="H103" s="156">
        <v>800200</v>
      </c>
      <c r="I103" s="157">
        <v>800200</v>
      </c>
      <c r="J103" s="157">
        <v>800200</v>
      </c>
    </row>
    <row r="104" spans="1:10" x14ac:dyDescent="0.2">
      <c r="A104" s="213">
        <v>261</v>
      </c>
      <c r="B104" s="483" t="s">
        <v>202</v>
      </c>
      <c r="C104" s="483"/>
      <c r="D104" s="483"/>
      <c r="E104" s="157">
        <v>5820000</v>
      </c>
      <c r="F104" s="155">
        <v>5900000</v>
      </c>
      <c r="G104" s="157">
        <v>6390800</v>
      </c>
      <c r="H104" s="156">
        <f>400000+6476700-48700</f>
        <v>6828000</v>
      </c>
      <c r="I104" s="157">
        <f>400000+6476700-48700</f>
        <v>6828000</v>
      </c>
      <c r="J104" s="157">
        <f>400000+6476700-48700</f>
        <v>6828000</v>
      </c>
    </row>
    <row r="105" spans="1:10" x14ac:dyDescent="0.2">
      <c r="A105" s="213">
        <v>262</v>
      </c>
      <c r="B105" s="483" t="s">
        <v>203</v>
      </c>
      <c r="C105" s="483"/>
      <c r="D105" s="483"/>
      <c r="E105" s="157">
        <v>56972.01</v>
      </c>
      <c r="F105" s="155">
        <v>0</v>
      </c>
      <c r="G105" s="157">
        <v>0</v>
      </c>
      <c r="H105" s="156">
        <v>0</v>
      </c>
      <c r="I105" s="157">
        <v>0</v>
      </c>
      <c r="J105" s="157">
        <v>0</v>
      </c>
    </row>
    <row r="106" spans="1:10" x14ac:dyDescent="0.2">
      <c r="A106" s="213">
        <v>272</v>
      </c>
      <c r="B106" s="483" t="s">
        <v>207</v>
      </c>
      <c r="C106" s="483"/>
      <c r="D106" s="483"/>
      <c r="E106" s="157">
        <v>2069.8199999999997</v>
      </c>
      <c r="F106" s="155">
        <v>10000</v>
      </c>
      <c r="G106" s="157">
        <v>10000</v>
      </c>
      <c r="H106" s="156">
        <v>10000</v>
      </c>
      <c r="I106" s="157">
        <v>10000</v>
      </c>
      <c r="J106" s="157">
        <v>10000</v>
      </c>
    </row>
    <row r="107" spans="1:10" x14ac:dyDescent="0.2">
      <c r="A107" s="213">
        <v>275</v>
      </c>
      <c r="B107" s="483" t="s">
        <v>210</v>
      </c>
      <c r="C107" s="483"/>
      <c r="D107" s="483"/>
      <c r="E107" s="157">
        <v>2960.62</v>
      </c>
      <c r="F107" s="155">
        <v>5000</v>
      </c>
      <c r="G107" s="157">
        <v>5000</v>
      </c>
      <c r="H107" s="156">
        <v>11000</v>
      </c>
      <c r="I107" s="157">
        <v>11000</v>
      </c>
      <c r="J107" s="157">
        <v>11000</v>
      </c>
    </row>
    <row r="108" spans="1:10" x14ac:dyDescent="0.2">
      <c r="A108" s="213">
        <v>281</v>
      </c>
      <c r="B108" s="483" t="s">
        <v>1202</v>
      </c>
      <c r="C108" s="483"/>
      <c r="D108" s="483"/>
      <c r="E108" s="157">
        <v>29723.26</v>
      </c>
      <c r="F108" s="155">
        <v>30000</v>
      </c>
      <c r="G108" s="157">
        <v>30000</v>
      </c>
      <c r="H108" s="156">
        <v>30000</v>
      </c>
      <c r="I108" s="157">
        <v>30000</v>
      </c>
      <c r="J108" s="157">
        <v>30000</v>
      </c>
    </row>
    <row r="109" spans="1:10" x14ac:dyDescent="0.2">
      <c r="A109" s="213">
        <v>282</v>
      </c>
      <c r="B109" s="483" t="s">
        <v>217</v>
      </c>
      <c r="C109" s="483"/>
      <c r="D109" s="483"/>
      <c r="E109" s="157">
        <v>75000</v>
      </c>
      <c r="F109" s="155">
        <v>75000</v>
      </c>
      <c r="G109" s="157">
        <v>75000</v>
      </c>
      <c r="H109" s="156">
        <v>75000</v>
      </c>
      <c r="I109" s="157">
        <v>75000</v>
      </c>
      <c r="J109" s="157">
        <v>75000</v>
      </c>
    </row>
    <row r="110" spans="1:10" ht="15" customHeight="1" x14ac:dyDescent="0.2">
      <c r="A110" s="497" t="s">
        <v>276</v>
      </c>
      <c r="B110" s="497"/>
      <c r="C110" s="497"/>
      <c r="D110" s="497"/>
      <c r="E110" s="132">
        <f t="shared" ref="E110:J110" si="31">SUM(E93:E109)</f>
        <v>7707340.5999999996</v>
      </c>
      <c r="F110" s="193">
        <f t="shared" si="31"/>
        <v>7138000</v>
      </c>
      <c r="G110" s="132">
        <f t="shared" si="31"/>
        <v>7628800</v>
      </c>
      <c r="H110" s="132">
        <f t="shared" si="31"/>
        <v>8649200</v>
      </c>
      <c r="I110" s="132">
        <f t="shared" si="31"/>
        <v>8649200</v>
      </c>
      <c r="J110" s="132">
        <f t="shared" si="31"/>
        <v>8649200</v>
      </c>
    </row>
    <row r="111" spans="1:10" x14ac:dyDescent="0.2">
      <c r="A111" s="498" t="s">
        <v>277</v>
      </c>
      <c r="B111" s="498"/>
      <c r="C111" s="498"/>
      <c r="D111" s="498"/>
      <c r="E111" s="134">
        <f t="shared" ref="E111:J111" si="32">SUM(E91,E110)</f>
        <v>8643854.379999999</v>
      </c>
      <c r="F111" s="134">
        <f t="shared" si="32"/>
        <v>8096100</v>
      </c>
      <c r="G111" s="134">
        <f t="shared" si="32"/>
        <v>8586900</v>
      </c>
      <c r="H111" s="134">
        <f t="shared" si="32"/>
        <v>9611900</v>
      </c>
      <c r="I111" s="134">
        <f t="shared" si="32"/>
        <v>9628000</v>
      </c>
      <c r="J111" s="134">
        <f t="shared" si="32"/>
        <v>9642400</v>
      </c>
    </row>
    <row r="112" spans="1:10" ht="12" customHeight="1" x14ac:dyDescent="0.2">
      <c r="A112" s="483"/>
      <c r="B112" s="483"/>
      <c r="C112" s="483"/>
      <c r="D112" s="483"/>
      <c r="E112" s="483"/>
      <c r="F112" s="483"/>
      <c r="G112" s="483"/>
      <c r="H112" s="483"/>
      <c r="I112" s="483"/>
      <c r="J112" s="137"/>
    </row>
    <row r="113" spans="1:10" x14ac:dyDescent="0.2">
      <c r="A113" s="500" t="s">
        <v>14</v>
      </c>
      <c r="B113" s="500"/>
      <c r="C113" s="500"/>
      <c r="D113" s="500"/>
      <c r="E113" s="500"/>
      <c r="F113" s="500"/>
      <c r="G113" s="500"/>
      <c r="H113" s="500"/>
      <c r="I113" s="500"/>
      <c r="J113" s="500"/>
    </row>
    <row r="114" spans="1:10" ht="19.5" customHeight="1" x14ac:dyDescent="0.2">
      <c r="A114" s="484" t="s">
        <v>224</v>
      </c>
      <c r="B114" s="484"/>
      <c r="C114" s="484"/>
      <c r="D114" s="484"/>
      <c r="E114" s="482" t="str">
        <f t="shared" ref="E114:J114" si="33">E24</f>
        <v>Actuals           2013-2014</v>
      </c>
      <c r="F114" s="482" t="str">
        <f t="shared" si="33"/>
        <v>Approved Estimates          2014-2015</v>
      </c>
      <c r="G114" s="482" t="str">
        <f t="shared" si="33"/>
        <v>Revised Estimates                 2014-2015</v>
      </c>
      <c r="H114" s="482" t="str">
        <f t="shared" si="33"/>
        <v>Budget Estimates      2015-2016</v>
      </c>
      <c r="I114" s="482" t="str">
        <f t="shared" si="33"/>
        <v>Forward Estimates     2016-2017</v>
      </c>
      <c r="J114" s="482" t="str">
        <f t="shared" si="33"/>
        <v>Forward Estimates     2017-2018</v>
      </c>
    </row>
    <row r="115" spans="1:10" x14ac:dyDescent="0.2">
      <c r="A115" s="119" t="s">
        <v>225</v>
      </c>
      <c r="B115" s="119" t="s">
        <v>226</v>
      </c>
      <c r="C115" s="484" t="s">
        <v>227</v>
      </c>
      <c r="D115" s="484"/>
      <c r="E115" s="475"/>
      <c r="F115" s="475"/>
      <c r="G115" s="475"/>
      <c r="H115" s="475"/>
      <c r="I115" s="475"/>
      <c r="J115" s="475"/>
    </row>
    <row r="116" spans="1:10" x14ac:dyDescent="0.2">
      <c r="A116" s="243" t="s">
        <v>1203</v>
      </c>
      <c r="B116" s="263" t="s">
        <v>528</v>
      </c>
      <c r="C116" s="602" t="s">
        <v>1204</v>
      </c>
      <c r="D116" s="602"/>
      <c r="E116" s="133">
        <v>24575405.219999999</v>
      </c>
      <c r="F116" s="155">
        <v>0</v>
      </c>
      <c r="G116" s="133">
        <v>2273100</v>
      </c>
      <c r="H116" s="123">
        <v>4100000</v>
      </c>
      <c r="I116" s="133">
        <v>0</v>
      </c>
      <c r="J116" s="122">
        <v>0</v>
      </c>
    </row>
    <row r="117" spans="1:10" x14ac:dyDescent="0.2">
      <c r="A117" s="243" t="s">
        <v>1205</v>
      </c>
      <c r="B117" s="263" t="s">
        <v>528</v>
      </c>
      <c r="C117" s="602" t="s">
        <v>1206</v>
      </c>
      <c r="D117" s="602"/>
      <c r="E117" s="133">
        <v>126435.17</v>
      </c>
      <c r="F117" s="155">
        <v>0</v>
      </c>
      <c r="G117" s="133">
        <v>2315300</v>
      </c>
      <c r="H117" s="123">
        <v>0</v>
      </c>
      <c r="I117" s="133">
        <v>0</v>
      </c>
      <c r="J117" s="122">
        <v>0</v>
      </c>
    </row>
    <row r="118" spans="1:10" x14ac:dyDescent="0.2">
      <c r="A118" s="243" t="s">
        <v>1207</v>
      </c>
      <c r="B118" s="263" t="s">
        <v>528</v>
      </c>
      <c r="C118" s="602" t="s">
        <v>1208</v>
      </c>
      <c r="D118" s="602"/>
      <c r="E118" s="133">
        <v>102272.6</v>
      </c>
      <c r="F118" s="155">
        <v>0</v>
      </c>
      <c r="G118" s="133">
        <v>122700</v>
      </c>
      <c r="H118" s="123">
        <v>0</v>
      </c>
      <c r="I118" s="133">
        <v>0</v>
      </c>
      <c r="J118" s="122">
        <v>0</v>
      </c>
    </row>
    <row r="119" spans="1:10" x14ac:dyDescent="0.2">
      <c r="A119" s="243" t="s">
        <v>1209</v>
      </c>
      <c r="B119" s="263" t="s">
        <v>528</v>
      </c>
      <c r="C119" s="602" t="s">
        <v>1210</v>
      </c>
      <c r="D119" s="602"/>
      <c r="E119" s="133">
        <v>4690648.33</v>
      </c>
      <c r="F119" s="155">
        <v>0</v>
      </c>
      <c r="G119" s="133">
        <v>124000</v>
      </c>
      <c r="H119" s="123">
        <v>0</v>
      </c>
      <c r="I119" s="133">
        <v>0</v>
      </c>
      <c r="J119" s="122">
        <v>0</v>
      </c>
    </row>
    <row r="120" spans="1:10" ht="24" customHeight="1" x14ac:dyDescent="0.2">
      <c r="A120" s="243" t="s">
        <v>1211</v>
      </c>
      <c r="B120" s="263" t="s">
        <v>528</v>
      </c>
      <c r="C120" s="603" t="s">
        <v>1212</v>
      </c>
      <c r="D120" s="603"/>
      <c r="E120" s="133">
        <v>254077.43</v>
      </c>
      <c r="F120" s="155">
        <v>0</v>
      </c>
      <c r="G120" s="133">
        <v>0</v>
      </c>
      <c r="H120" s="123">
        <v>0</v>
      </c>
      <c r="I120" s="133">
        <v>0</v>
      </c>
      <c r="J120" s="122">
        <v>0</v>
      </c>
    </row>
    <row r="121" spans="1:10" x14ac:dyDescent="0.2">
      <c r="A121" s="243" t="s">
        <v>1213</v>
      </c>
      <c r="B121" s="263" t="s">
        <v>528</v>
      </c>
      <c r="C121" s="602" t="s">
        <v>1214</v>
      </c>
      <c r="D121" s="602"/>
      <c r="E121" s="133">
        <v>24395.93</v>
      </c>
      <c r="F121" s="155">
        <v>0</v>
      </c>
      <c r="G121" s="133">
        <v>0</v>
      </c>
      <c r="H121" s="123">
        <v>0</v>
      </c>
      <c r="I121" s="133">
        <v>0</v>
      </c>
      <c r="J121" s="122">
        <v>0</v>
      </c>
    </row>
    <row r="122" spans="1:10" ht="15" customHeight="1" x14ac:dyDescent="0.2">
      <c r="A122" s="243" t="s">
        <v>1215</v>
      </c>
      <c r="B122" s="263" t="s">
        <v>528</v>
      </c>
      <c r="C122" s="602" t="s">
        <v>1216</v>
      </c>
      <c r="D122" s="602"/>
      <c r="E122" s="133">
        <v>0</v>
      </c>
      <c r="F122" s="155">
        <v>1228000</v>
      </c>
      <c r="G122" s="133">
        <v>1228000</v>
      </c>
      <c r="H122" s="123">
        <v>0</v>
      </c>
      <c r="I122" s="133">
        <v>0</v>
      </c>
      <c r="J122" s="122">
        <v>0</v>
      </c>
    </row>
    <row r="123" spans="1:10" ht="15" customHeight="1" x14ac:dyDescent="0.2">
      <c r="A123" s="243" t="s">
        <v>1217</v>
      </c>
      <c r="B123" s="263" t="s">
        <v>750</v>
      </c>
      <c r="C123" s="602" t="s">
        <v>1218</v>
      </c>
      <c r="D123" s="602"/>
      <c r="E123" s="133">
        <v>0</v>
      </c>
      <c r="F123" s="155">
        <v>0</v>
      </c>
      <c r="G123" s="133">
        <v>0</v>
      </c>
      <c r="H123" s="123">
        <v>3000000</v>
      </c>
      <c r="I123" s="133">
        <v>0</v>
      </c>
      <c r="J123" s="122">
        <v>0</v>
      </c>
    </row>
    <row r="124" spans="1:10" ht="15" customHeight="1" x14ac:dyDescent="0.2">
      <c r="A124" s="243" t="s">
        <v>1219</v>
      </c>
      <c r="B124" s="263" t="s">
        <v>750</v>
      </c>
      <c r="C124" s="602" t="s">
        <v>1220</v>
      </c>
      <c r="D124" s="602"/>
      <c r="E124" s="133">
        <v>0</v>
      </c>
      <c r="F124" s="155">
        <v>0</v>
      </c>
      <c r="G124" s="133">
        <v>0</v>
      </c>
      <c r="H124" s="123">
        <v>175000</v>
      </c>
      <c r="I124" s="133">
        <v>0</v>
      </c>
      <c r="J124" s="122">
        <v>0</v>
      </c>
    </row>
    <row r="125" spans="1:10" ht="9.75" customHeight="1" x14ac:dyDescent="0.2">
      <c r="A125" s="487" t="s">
        <v>14</v>
      </c>
      <c r="B125" s="487"/>
      <c r="C125" s="487"/>
      <c r="D125" s="487"/>
      <c r="E125" s="124">
        <f>SUM(E116:E124)</f>
        <v>29773234.68</v>
      </c>
      <c r="F125" s="124">
        <f t="shared" ref="F125:G125" si="34">SUM(F116:F124)</f>
        <v>1228000</v>
      </c>
      <c r="G125" s="124">
        <f t="shared" si="34"/>
        <v>6063100</v>
      </c>
      <c r="H125" s="124">
        <f>SUM(H116:H124)</f>
        <v>7275000</v>
      </c>
      <c r="I125" s="124">
        <f t="shared" ref="I125:J125" si="35">SUM(I116:I124)</f>
        <v>0</v>
      </c>
      <c r="J125" s="124">
        <f t="shared" si="35"/>
        <v>0</v>
      </c>
    </row>
    <row r="126" spans="1:10" ht="12.75" customHeight="1" x14ac:dyDescent="0.2">
      <c r="A126" s="537"/>
      <c r="B126" s="537"/>
      <c r="C126" s="537"/>
      <c r="D126" s="537"/>
      <c r="E126" s="537"/>
      <c r="F126" s="537"/>
      <c r="G126" s="537"/>
      <c r="H126" s="537"/>
      <c r="I126" s="537"/>
      <c r="J126" s="537"/>
    </row>
    <row r="127" spans="1:10" ht="12.75" customHeight="1" x14ac:dyDescent="0.2">
      <c r="A127" s="499" t="s">
        <v>266</v>
      </c>
      <c r="B127" s="499"/>
      <c r="C127" s="499"/>
      <c r="D127" s="499"/>
      <c r="E127" s="499"/>
      <c r="F127" s="499"/>
      <c r="G127" s="499"/>
      <c r="H127" s="499"/>
      <c r="I127" s="499"/>
      <c r="J127" s="499"/>
    </row>
    <row r="128" spans="1:10" x14ac:dyDescent="0.2">
      <c r="A128" s="484" t="s">
        <v>278</v>
      </c>
      <c r="B128" s="484"/>
      <c r="C128" s="484"/>
      <c r="D128" s="120" t="s">
        <v>279</v>
      </c>
      <c r="E128" s="120" t="s">
        <v>280</v>
      </c>
      <c r="F128" s="484" t="s">
        <v>278</v>
      </c>
      <c r="G128" s="484"/>
      <c r="H128" s="484"/>
      <c r="I128" s="120" t="s">
        <v>279</v>
      </c>
      <c r="J128" s="120" t="s">
        <v>280</v>
      </c>
    </row>
    <row r="129" spans="1:10" x14ac:dyDescent="0.2">
      <c r="A129" s="485" t="s">
        <v>1777</v>
      </c>
      <c r="B129" s="485"/>
      <c r="C129" s="485"/>
      <c r="D129" s="121">
        <v>0</v>
      </c>
      <c r="E129" s="121">
        <v>1</v>
      </c>
      <c r="F129" s="485" t="s">
        <v>2500</v>
      </c>
      <c r="G129" s="485"/>
      <c r="H129" s="485"/>
      <c r="I129" s="121" t="s">
        <v>2362</v>
      </c>
      <c r="J129" s="121">
        <v>1</v>
      </c>
    </row>
    <row r="130" spans="1:10" x14ac:dyDescent="0.2">
      <c r="A130" s="485" t="s">
        <v>993</v>
      </c>
      <c r="B130" s="485"/>
      <c r="C130" s="485"/>
      <c r="D130" s="121" t="s">
        <v>1506</v>
      </c>
      <c r="E130" s="121">
        <v>1</v>
      </c>
      <c r="F130" s="485" t="s">
        <v>2316</v>
      </c>
      <c r="G130" s="485"/>
      <c r="H130" s="485"/>
      <c r="I130" s="121" t="s">
        <v>2317</v>
      </c>
      <c r="J130" s="121">
        <v>1</v>
      </c>
    </row>
    <row r="131" spans="1:10" x14ac:dyDescent="0.2">
      <c r="A131" s="485" t="s">
        <v>2501</v>
      </c>
      <c r="B131" s="485"/>
      <c r="C131" s="485"/>
      <c r="D131" s="121" t="s">
        <v>1508</v>
      </c>
      <c r="E131" s="121">
        <v>1</v>
      </c>
      <c r="F131" s="485" t="s">
        <v>2502</v>
      </c>
      <c r="G131" s="485"/>
      <c r="H131" s="485"/>
      <c r="I131" s="121" t="s">
        <v>1157</v>
      </c>
      <c r="J131" s="121">
        <v>1</v>
      </c>
    </row>
    <row r="132" spans="1:10" x14ac:dyDescent="0.2">
      <c r="A132" s="485" t="s">
        <v>2503</v>
      </c>
      <c r="B132" s="485"/>
      <c r="C132" s="485"/>
      <c r="D132" s="121" t="s">
        <v>1508</v>
      </c>
      <c r="E132" s="121">
        <v>1</v>
      </c>
      <c r="F132" s="485" t="s">
        <v>1156</v>
      </c>
      <c r="G132" s="485"/>
      <c r="H132" s="485"/>
      <c r="I132" s="121" t="s">
        <v>1157</v>
      </c>
      <c r="J132" s="121">
        <v>3</v>
      </c>
    </row>
    <row r="133" spans="1:10" ht="12" customHeight="1" x14ac:dyDescent="0.2">
      <c r="A133" s="485" t="s">
        <v>2315</v>
      </c>
      <c r="B133" s="485"/>
      <c r="C133" s="485"/>
      <c r="D133" s="264" t="s">
        <v>2504</v>
      </c>
      <c r="E133" s="121">
        <v>1</v>
      </c>
      <c r="F133" s="485" t="s">
        <v>2318</v>
      </c>
      <c r="G133" s="485"/>
      <c r="H133" s="485"/>
      <c r="I133" s="121" t="s">
        <v>2319</v>
      </c>
      <c r="J133" s="121">
        <v>5</v>
      </c>
    </row>
    <row r="134" spans="1:10" x14ac:dyDescent="0.2">
      <c r="A134" s="485" t="s">
        <v>2505</v>
      </c>
      <c r="B134" s="485"/>
      <c r="C134" s="485"/>
      <c r="D134" s="121" t="s">
        <v>2317</v>
      </c>
      <c r="E134" s="121">
        <v>1</v>
      </c>
      <c r="F134" s="485"/>
      <c r="G134" s="485"/>
      <c r="H134" s="485"/>
      <c r="I134" s="121"/>
      <c r="J134" s="121"/>
    </row>
    <row r="135" spans="1:10" ht="10.5" customHeight="1" x14ac:dyDescent="0.2">
      <c r="A135" s="585" t="s">
        <v>281</v>
      </c>
      <c r="B135" s="585"/>
      <c r="C135" s="585"/>
      <c r="D135" s="585"/>
      <c r="E135" s="585"/>
      <c r="F135" s="585"/>
      <c r="G135" s="585"/>
      <c r="H135" s="585"/>
      <c r="I135" s="585"/>
      <c r="J135" s="252">
        <f>SUM(E129:E134,J129:J134)</f>
        <v>17</v>
      </c>
    </row>
    <row r="136" spans="1:10" ht="15" customHeight="1" x14ac:dyDescent="0.2">
      <c r="A136" s="483"/>
      <c r="B136" s="483"/>
      <c r="C136" s="483"/>
      <c r="D136" s="483"/>
      <c r="E136" s="483"/>
      <c r="F136" s="483"/>
      <c r="G136" s="483"/>
      <c r="H136" s="483"/>
      <c r="I136" s="483"/>
      <c r="J136" s="483"/>
    </row>
    <row r="137" spans="1:10" ht="13.15" customHeight="1" x14ac:dyDescent="0.2">
      <c r="A137" s="502" t="s">
        <v>282</v>
      </c>
      <c r="B137" s="502"/>
      <c r="C137" s="502"/>
      <c r="D137" s="502"/>
      <c r="E137" s="502"/>
      <c r="F137" s="502"/>
      <c r="G137" s="502"/>
      <c r="H137" s="502"/>
      <c r="I137" s="502"/>
      <c r="J137" s="502"/>
    </row>
    <row r="138" spans="1:10" x14ac:dyDescent="0.2">
      <c r="A138" s="503" t="s">
        <v>283</v>
      </c>
      <c r="B138" s="503"/>
      <c r="C138" s="503"/>
      <c r="D138" s="503"/>
      <c r="E138" s="503"/>
      <c r="F138" s="503"/>
      <c r="G138" s="503"/>
      <c r="H138" s="503"/>
      <c r="I138" s="503"/>
      <c r="J138" s="503"/>
    </row>
    <row r="139" spans="1:10" x14ac:dyDescent="0.2">
      <c r="A139" s="532" t="s">
        <v>1221</v>
      </c>
      <c r="B139" s="532"/>
      <c r="C139" s="532"/>
      <c r="D139" s="532"/>
      <c r="E139" s="532"/>
      <c r="F139" s="532"/>
      <c r="G139" s="532"/>
      <c r="H139" s="532"/>
      <c r="I139" s="532"/>
      <c r="J139" s="532"/>
    </row>
    <row r="140" spans="1:10" x14ac:dyDescent="0.2">
      <c r="A140" s="604" t="s">
        <v>1222</v>
      </c>
      <c r="B140" s="604"/>
      <c r="C140" s="604"/>
      <c r="D140" s="604"/>
      <c r="E140" s="604"/>
      <c r="F140" s="604"/>
      <c r="G140" s="604"/>
      <c r="H140" s="604"/>
      <c r="I140" s="604"/>
      <c r="J140" s="604"/>
    </row>
    <row r="141" spans="1:10" x14ac:dyDescent="0.2">
      <c r="A141" s="507" t="s">
        <v>1223</v>
      </c>
      <c r="B141" s="507"/>
      <c r="C141" s="507"/>
      <c r="D141" s="507"/>
      <c r="E141" s="507"/>
      <c r="F141" s="507"/>
      <c r="G141" s="507"/>
      <c r="H141" s="507"/>
      <c r="I141" s="507"/>
      <c r="J141" s="507"/>
    </row>
    <row r="142" spans="1:10" ht="12.6" customHeight="1" x14ac:dyDescent="0.2">
      <c r="A142" s="483"/>
      <c r="B142" s="483"/>
      <c r="C142" s="483"/>
      <c r="D142" s="483"/>
      <c r="E142" s="483"/>
      <c r="F142" s="483"/>
      <c r="G142" s="483"/>
      <c r="H142" s="483"/>
      <c r="I142" s="483"/>
      <c r="J142" s="483"/>
    </row>
    <row r="143" spans="1:10" x14ac:dyDescent="0.2">
      <c r="A143" s="506" t="s">
        <v>359</v>
      </c>
      <c r="B143" s="506"/>
      <c r="C143" s="506"/>
      <c r="D143" s="506"/>
      <c r="E143" s="506"/>
      <c r="F143" s="506"/>
      <c r="G143" s="506"/>
      <c r="H143" s="506"/>
      <c r="I143" s="506"/>
      <c r="J143" s="506"/>
    </row>
    <row r="144" spans="1:10" x14ac:dyDescent="0.2">
      <c r="A144" s="483"/>
      <c r="B144" s="483"/>
      <c r="C144" s="483"/>
      <c r="D144" s="483"/>
      <c r="E144" s="483"/>
      <c r="F144" s="483"/>
      <c r="G144" s="483"/>
      <c r="H144" s="483"/>
      <c r="I144" s="483"/>
      <c r="J144" s="483"/>
    </row>
    <row r="145" spans="1:10" x14ac:dyDescent="0.2">
      <c r="A145" s="483"/>
      <c r="B145" s="483"/>
      <c r="C145" s="483"/>
      <c r="D145" s="483"/>
      <c r="E145" s="483"/>
      <c r="F145" s="483"/>
      <c r="G145" s="483"/>
      <c r="H145" s="483"/>
      <c r="I145" s="483"/>
      <c r="J145" s="483"/>
    </row>
    <row r="146" spans="1:10" ht="22.5" x14ac:dyDescent="0.2">
      <c r="A146" s="502" t="s">
        <v>289</v>
      </c>
      <c r="B146" s="502"/>
      <c r="C146" s="502"/>
      <c r="D146" s="502"/>
      <c r="E146" s="502"/>
      <c r="F146" s="148" t="s">
        <v>290</v>
      </c>
      <c r="G146" s="148" t="s">
        <v>291</v>
      </c>
      <c r="H146" s="148" t="s">
        <v>292</v>
      </c>
      <c r="I146" s="148" t="s">
        <v>293</v>
      </c>
      <c r="J146" s="148" t="s">
        <v>294</v>
      </c>
    </row>
    <row r="147" spans="1:10" x14ac:dyDescent="0.2">
      <c r="A147" s="502" t="s">
        <v>295</v>
      </c>
      <c r="B147" s="502"/>
      <c r="C147" s="502"/>
      <c r="D147" s="502"/>
      <c r="E147" s="502"/>
      <c r="F147" s="502"/>
      <c r="G147" s="502"/>
      <c r="H147" s="502"/>
      <c r="I147" s="502"/>
      <c r="J147" s="502"/>
    </row>
    <row r="148" spans="1:10" x14ac:dyDescent="0.2">
      <c r="A148" s="544" t="s">
        <v>1224</v>
      </c>
      <c r="B148" s="544"/>
      <c r="C148" s="544"/>
      <c r="D148" s="544"/>
      <c r="E148" s="544"/>
      <c r="F148" s="200"/>
      <c r="G148" s="137"/>
      <c r="H148" s="137"/>
      <c r="I148" s="137"/>
      <c r="J148" s="137"/>
    </row>
    <row r="149" spans="1:10" x14ac:dyDescent="0.2">
      <c r="A149" s="544" t="s">
        <v>1225</v>
      </c>
      <c r="B149" s="544"/>
      <c r="C149" s="544"/>
      <c r="D149" s="544"/>
      <c r="E149" s="544"/>
      <c r="F149" s="200"/>
      <c r="G149" s="137"/>
      <c r="H149" s="137"/>
      <c r="I149" s="137"/>
      <c r="J149" s="137"/>
    </row>
    <row r="150" spans="1:10" x14ac:dyDescent="0.2">
      <c r="A150" s="544" t="s">
        <v>1226</v>
      </c>
      <c r="B150" s="544"/>
      <c r="C150" s="544"/>
      <c r="D150" s="544"/>
      <c r="E150" s="544"/>
      <c r="F150" s="200"/>
      <c r="G150" s="137"/>
      <c r="H150" s="137"/>
      <c r="I150" s="137"/>
      <c r="J150" s="137"/>
    </row>
    <row r="151" spans="1:10" x14ac:dyDescent="0.2">
      <c r="A151" s="544" t="s">
        <v>1227</v>
      </c>
      <c r="B151" s="544"/>
      <c r="C151" s="544"/>
      <c r="D151" s="544"/>
      <c r="E151" s="544"/>
      <c r="F151" s="200"/>
      <c r="G151" s="137"/>
      <c r="H151" s="137"/>
      <c r="I151" s="137"/>
      <c r="J151" s="137"/>
    </row>
    <row r="152" spans="1:10" x14ac:dyDescent="0.2">
      <c r="A152" s="544" t="s">
        <v>1228</v>
      </c>
      <c r="B152" s="544"/>
      <c r="C152" s="544"/>
      <c r="D152" s="544"/>
      <c r="E152" s="544"/>
      <c r="F152" s="200"/>
      <c r="G152" s="137"/>
      <c r="H152" s="137"/>
      <c r="I152" s="137"/>
      <c r="J152" s="137"/>
    </row>
    <row r="153" spans="1:10" ht="9" customHeight="1" x14ac:dyDescent="0.2">
      <c r="A153" s="507"/>
      <c r="B153" s="507"/>
      <c r="C153" s="507"/>
      <c r="D153" s="507"/>
      <c r="E153" s="507"/>
      <c r="F153" s="200"/>
      <c r="G153" s="137"/>
      <c r="H153" s="137"/>
      <c r="I153" s="137"/>
      <c r="J153" s="137"/>
    </row>
    <row r="154" spans="1:10" ht="22.5" customHeight="1" x14ac:dyDescent="0.2">
      <c r="A154" s="502" t="s">
        <v>300</v>
      </c>
      <c r="B154" s="502"/>
      <c r="C154" s="502"/>
      <c r="D154" s="502"/>
      <c r="E154" s="502"/>
      <c r="F154" s="502"/>
      <c r="G154" s="502"/>
      <c r="H154" s="502"/>
      <c r="I154" s="502"/>
      <c r="J154" s="502"/>
    </row>
    <row r="155" spans="1:10" x14ac:dyDescent="0.2">
      <c r="A155" s="544" t="s">
        <v>1229</v>
      </c>
      <c r="B155" s="544"/>
      <c r="C155" s="544"/>
      <c r="D155" s="544"/>
      <c r="E155" s="544"/>
      <c r="F155" s="200"/>
      <c r="G155" s="137"/>
      <c r="H155" s="137"/>
      <c r="I155" s="137"/>
      <c r="J155" s="137"/>
    </row>
    <row r="156" spans="1:10" x14ac:dyDescent="0.2">
      <c r="A156" s="544" t="s">
        <v>1230</v>
      </c>
      <c r="B156" s="544"/>
      <c r="C156" s="544"/>
      <c r="D156" s="544"/>
      <c r="E156" s="544"/>
      <c r="F156" s="200"/>
      <c r="G156" s="137"/>
      <c r="H156" s="137"/>
      <c r="I156" s="137"/>
      <c r="J156" s="137"/>
    </row>
    <row r="157" spans="1:10" x14ac:dyDescent="0.2">
      <c r="A157" s="544" t="s">
        <v>1231</v>
      </c>
      <c r="B157" s="544"/>
      <c r="C157" s="544"/>
      <c r="D157" s="544"/>
      <c r="E157" s="544"/>
      <c r="F157" s="200"/>
      <c r="G157" s="137"/>
      <c r="H157" s="137"/>
      <c r="I157" s="137"/>
      <c r="J157" s="137"/>
    </row>
    <row r="158" spans="1:10" ht="10.5" customHeight="1" x14ac:dyDescent="0.2">
      <c r="A158" s="544" t="s">
        <v>1232</v>
      </c>
      <c r="B158" s="544"/>
      <c r="C158" s="544"/>
      <c r="D158" s="544"/>
      <c r="E158" s="544"/>
      <c r="F158" s="200"/>
      <c r="G158" s="137"/>
      <c r="H158" s="137"/>
      <c r="I158" s="137"/>
      <c r="J158" s="137"/>
    </row>
    <row r="159" spans="1:10" ht="15" customHeight="1" x14ac:dyDescent="0.2">
      <c r="A159" s="483"/>
      <c r="B159" s="483"/>
      <c r="C159" s="483"/>
      <c r="D159" s="483"/>
      <c r="E159" s="483"/>
      <c r="F159" s="483"/>
      <c r="G159" s="483"/>
      <c r="H159" s="483"/>
      <c r="I159" s="483"/>
      <c r="J159" s="483"/>
    </row>
    <row r="160" spans="1:10" ht="15" customHeight="1" x14ac:dyDescent="0.2">
      <c r="A160" s="492" t="s">
        <v>1233</v>
      </c>
      <c r="B160" s="492"/>
      <c r="C160" s="492"/>
      <c r="D160" s="492"/>
      <c r="E160" s="492"/>
      <c r="F160" s="492"/>
      <c r="G160" s="492"/>
      <c r="H160" s="492"/>
      <c r="I160" s="492"/>
      <c r="J160" s="492"/>
    </row>
    <row r="161" spans="1:10" x14ac:dyDescent="0.2">
      <c r="A161" s="578" t="s">
        <v>269</v>
      </c>
      <c r="B161" s="578"/>
      <c r="C161" s="578"/>
      <c r="D161" s="578"/>
      <c r="E161" s="578"/>
      <c r="F161" s="578"/>
      <c r="G161" s="578"/>
      <c r="H161" s="578"/>
      <c r="I161" s="578"/>
      <c r="J161" s="578"/>
    </row>
    <row r="162" spans="1:10" x14ac:dyDescent="0.2">
      <c r="A162" s="505" t="s">
        <v>1234</v>
      </c>
      <c r="B162" s="505"/>
      <c r="C162" s="505"/>
      <c r="D162" s="505"/>
      <c r="E162" s="505"/>
      <c r="F162" s="505"/>
      <c r="G162" s="505"/>
      <c r="H162" s="505"/>
      <c r="I162" s="505"/>
      <c r="J162" s="505"/>
    </row>
    <row r="163" spans="1:10" x14ac:dyDescent="0.2">
      <c r="A163" s="482" t="s">
        <v>271</v>
      </c>
      <c r="B163" s="482"/>
      <c r="C163" s="482"/>
      <c r="D163" s="482"/>
      <c r="E163" s="482"/>
      <c r="F163" s="482"/>
      <c r="G163" s="482"/>
      <c r="H163" s="482"/>
      <c r="I163" s="482"/>
      <c r="J163" s="482"/>
    </row>
    <row r="164" spans="1:10" ht="33.75" x14ac:dyDescent="0.2">
      <c r="A164" s="131" t="s">
        <v>225</v>
      </c>
      <c r="B164" s="493" t="s">
        <v>224</v>
      </c>
      <c r="C164" s="493"/>
      <c r="D164" s="493"/>
      <c r="E164" s="120" t="str">
        <f t="shared" ref="E164:J164" si="36">E24</f>
        <v>Actuals           2013-2014</v>
      </c>
      <c r="F164" s="120" t="str">
        <f t="shared" si="36"/>
        <v>Approved Estimates          2014-2015</v>
      </c>
      <c r="G164" s="120" t="str">
        <f t="shared" si="36"/>
        <v>Revised Estimates                 2014-2015</v>
      </c>
      <c r="H164" s="120" t="str">
        <f t="shared" si="36"/>
        <v>Budget Estimates      2015-2016</v>
      </c>
      <c r="I164" s="120" t="str">
        <f t="shared" si="36"/>
        <v>Forward Estimates     2016-2017</v>
      </c>
      <c r="J164" s="120" t="str">
        <f t="shared" si="36"/>
        <v>Forward Estimates     2017-2018</v>
      </c>
    </row>
    <row r="165" spans="1:10" x14ac:dyDescent="0.2">
      <c r="A165" s="213">
        <v>160</v>
      </c>
      <c r="B165" s="483" t="s">
        <v>1235</v>
      </c>
      <c r="C165" s="483"/>
      <c r="D165" s="483"/>
      <c r="E165" s="157">
        <v>225</v>
      </c>
      <c r="F165" s="155">
        <v>50000</v>
      </c>
      <c r="G165" s="157">
        <v>8000</v>
      </c>
      <c r="H165" s="156">
        <v>50000</v>
      </c>
      <c r="I165" s="157">
        <v>50000</v>
      </c>
      <c r="J165" s="157">
        <v>50000</v>
      </c>
    </row>
    <row r="166" spans="1:10" x14ac:dyDescent="0.2">
      <c r="A166" s="487" t="s">
        <v>1191</v>
      </c>
      <c r="B166" s="487"/>
      <c r="C166" s="487"/>
      <c r="D166" s="487"/>
      <c r="E166" s="124">
        <f t="shared" ref="E166:J166" si="37">SUM(E165:E165)</f>
        <v>225</v>
      </c>
      <c r="F166" s="124">
        <f t="shared" si="37"/>
        <v>50000</v>
      </c>
      <c r="G166" s="124">
        <f t="shared" si="37"/>
        <v>8000</v>
      </c>
      <c r="H166" s="124">
        <f t="shared" si="37"/>
        <v>50000</v>
      </c>
      <c r="I166" s="124">
        <f t="shared" si="37"/>
        <v>50000</v>
      </c>
      <c r="J166" s="124">
        <f t="shared" si="37"/>
        <v>50000</v>
      </c>
    </row>
    <row r="167" spans="1:10" ht="15" customHeight="1" x14ac:dyDescent="0.2">
      <c r="A167" s="483"/>
      <c r="B167" s="483"/>
      <c r="C167" s="483"/>
      <c r="D167" s="483"/>
      <c r="E167" s="483"/>
      <c r="F167" s="483"/>
      <c r="G167" s="483"/>
      <c r="H167" s="483"/>
      <c r="I167" s="483"/>
      <c r="J167" s="483"/>
    </row>
    <row r="168" spans="1:10" x14ac:dyDescent="0.2">
      <c r="A168" s="482" t="s">
        <v>262</v>
      </c>
      <c r="B168" s="482"/>
      <c r="C168" s="482"/>
      <c r="D168" s="482"/>
      <c r="E168" s="482"/>
      <c r="F168" s="482"/>
      <c r="G168" s="482"/>
      <c r="H168" s="482"/>
      <c r="I168" s="482"/>
      <c r="J168" s="482"/>
    </row>
    <row r="169" spans="1:10" ht="33.75" x14ac:dyDescent="0.2">
      <c r="A169" s="131" t="s">
        <v>225</v>
      </c>
      <c r="B169" s="493" t="s">
        <v>224</v>
      </c>
      <c r="C169" s="493"/>
      <c r="D169" s="493"/>
      <c r="E169" s="120" t="str">
        <f t="shared" ref="E169:J169" si="38">E24</f>
        <v>Actuals           2013-2014</v>
      </c>
      <c r="F169" s="120" t="str">
        <f t="shared" si="38"/>
        <v>Approved Estimates          2014-2015</v>
      </c>
      <c r="G169" s="120" t="str">
        <f t="shared" si="38"/>
        <v>Revised Estimates                 2014-2015</v>
      </c>
      <c r="H169" s="120" t="str">
        <f t="shared" si="38"/>
        <v>Budget Estimates      2015-2016</v>
      </c>
      <c r="I169" s="120" t="str">
        <f t="shared" si="38"/>
        <v>Forward Estimates     2016-2017</v>
      </c>
      <c r="J169" s="120" t="str">
        <f t="shared" si="38"/>
        <v>Forward Estimates     2017-2018</v>
      </c>
    </row>
    <row r="170" spans="1:10" ht="15" customHeight="1" x14ac:dyDescent="0.2">
      <c r="A170" s="493" t="s">
        <v>6</v>
      </c>
      <c r="B170" s="493"/>
      <c r="C170" s="493"/>
      <c r="D170" s="493"/>
      <c r="E170" s="493"/>
      <c r="F170" s="493"/>
      <c r="G170" s="493"/>
      <c r="H170" s="493"/>
      <c r="I170" s="493"/>
      <c r="J170" s="137"/>
    </row>
    <row r="171" spans="1:10" x14ac:dyDescent="0.2">
      <c r="A171" s="213">
        <v>210</v>
      </c>
      <c r="B171" s="483" t="s">
        <v>6</v>
      </c>
      <c r="C171" s="483"/>
      <c r="D171" s="483"/>
      <c r="E171" s="157">
        <v>849804</v>
      </c>
      <c r="F171" s="155">
        <v>1943900</v>
      </c>
      <c r="G171" s="157">
        <v>1943900</v>
      </c>
      <c r="H171" s="156">
        <v>1938700</v>
      </c>
      <c r="I171" s="157">
        <v>1917600</v>
      </c>
      <c r="J171" s="157">
        <v>1892200</v>
      </c>
    </row>
    <row r="172" spans="1:10" x14ac:dyDescent="0.2">
      <c r="A172" s="213">
        <v>212</v>
      </c>
      <c r="B172" s="483" t="s">
        <v>8</v>
      </c>
      <c r="C172" s="483"/>
      <c r="D172" s="483"/>
      <c r="E172" s="157">
        <v>893549.1</v>
      </c>
      <c r="F172" s="155">
        <v>0</v>
      </c>
      <c r="G172" s="157">
        <v>0</v>
      </c>
      <c r="H172" s="156">
        <v>0</v>
      </c>
      <c r="I172" s="157">
        <v>0</v>
      </c>
      <c r="J172" s="157">
        <v>0</v>
      </c>
    </row>
    <row r="173" spans="1:10" x14ac:dyDescent="0.2">
      <c r="A173" s="213">
        <v>216</v>
      </c>
      <c r="B173" s="483" t="s">
        <v>9</v>
      </c>
      <c r="C173" s="483"/>
      <c r="D173" s="483"/>
      <c r="E173" s="157">
        <v>400244.32</v>
      </c>
      <c r="F173" s="155">
        <v>528800</v>
      </c>
      <c r="G173" s="157">
        <v>528800</v>
      </c>
      <c r="H173" s="156">
        <v>596900</v>
      </c>
      <c r="I173" s="157">
        <v>663200</v>
      </c>
      <c r="J173" s="157">
        <v>663200</v>
      </c>
    </row>
    <row r="174" spans="1:10" x14ac:dyDescent="0.2">
      <c r="A174" s="213">
        <v>218</v>
      </c>
      <c r="B174" s="483" t="s">
        <v>272</v>
      </c>
      <c r="C174" s="483"/>
      <c r="D174" s="483"/>
      <c r="E174" s="157">
        <v>77643</v>
      </c>
      <c r="F174" s="155">
        <v>41200</v>
      </c>
      <c r="G174" s="157">
        <v>41200</v>
      </c>
      <c r="H174" s="156">
        <v>53300</v>
      </c>
      <c r="I174" s="157">
        <v>20000</v>
      </c>
      <c r="J174" s="157">
        <v>20000</v>
      </c>
    </row>
    <row r="175" spans="1:10" ht="11.25" customHeight="1" x14ac:dyDescent="0.2">
      <c r="A175" s="497" t="s">
        <v>273</v>
      </c>
      <c r="B175" s="497"/>
      <c r="C175" s="497"/>
      <c r="D175" s="497"/>
      <c r="E175" s="132">
        <f>SUM(E171:E174)</f>
        <v>2221240.42</v>
      </c>
      <c r="F175" s="132">
        <f t="shared" ref="F175:J175" si="39">SUM(F171:F174)</f>
        <v>2513900</v>
      </c>
      <c r="G175" s="132">
        <f t="shared" si="39"/>
        <v>2513900</v>
      </c>
      <c r="H175" s="132">
        <f t="shared" si="39"/>
        <v>2588900</v>
      </c>
      <c r="I175" s="132">
        <f t="shared" si="39"/>
        <v>2600800</v>
      </c>
      <c r="J175" s="132">
        <f t="shared" si="39"/>
        <v>2575400</v>
      </c>
    </row>
    <row r="176" spans="1:10" ht="15" customHeight="1" x14ac:dyDescent="0.2">
      <c r="A176" s="497" t="s">
        <v>274</v>
      </c>
      <c r="B176" s="497"/>
      <c r="C176" s="497"/>
      <c r="D176" s="497"/>
      <c r="E176" s="497"/>
      <c r="F176" s="497"/>
      <c r="G176" s="497"/>
      <c r="H176" s="497"/>
      <c r="I176" s="497"/>
      <c r="J176" s="137"/>
    </row>
    <row r="177" spans="1:10" x14ac:dyDescent="0.2">
      <c r="A177" s="213">
        <v>232</v>
      </c>
      <c r="B177" s="483" t="s">
        <v>192</v>
      </c>
      <c r="C177" s="483"/>
      <c r="D177" s="483"/>
      <c r="E177" s="157">
        <v>1573587.98</v>
      </c>
      <c r="F177" s="155">
        <v>1940600</v>
      </c>
      <c r="G177" s="157">
        <v>2858600</v>
      </c>
      <c r="H177" s="156">
        <f>2736200+83000</f>
        <v>2819200</v>
      </c>
      <c r="I177" s="157">
        <f>2736200+83000</f>
        <v>2819200</v>
      </c>
      <c r="J177" s="157">
        <f>2736200+83000</f>
        <v>2819200</v>
      </c>
    </row>
    <row r="178" spans="1:10" x14ac:dyDescent="0.2">
      <c r="A178" s="213">
        <v>275</v>
      </c>
      <c r="B178" s="483" t="s">
        <v>210</v>
      </c>
      <c r="C178" s="483"/>
      <c r="D178" s="483"/>
      <c r="E178" s="157">
        <v>98.53</v>
      </c>
      <c r="F178" s="155">
        <v>5000</v>
      </c>
      <c r="G178" s="157">
        <v>5000</v>
      </c>
      <c r="H178" s="156">
        <v>5000</v>
      </c>
      <c r="I178" s="157">
        <v>5000</v>
      </c>
      <c r="J178" s="157">
        <v>5000</v>
      </c>
    </row>
    <row r="179" spans="1:10" x14ac:dyDescent="0.2">
      <c r="A179" s="213">
        <v>278</v>
      </c>
      <c r="B179" s="483" t="s">
        <v>213</v>
      </c>
      <c r="C179" s="483"/>
      <c r="D179" s="483"/>
      <c r="E179" s="157">
        <v>299949.87</v>
      </c>
      <c r="F179" s="155">
        <v>0</v>
      </c>
      <c r="G179" s="157">
        <v>0</v>
      </c>
      <c r="H179" s="156">
        <v>0</v>
      </c>
      <c r="I179" s="157">
        <v>0</v>
      </c>
      <c r="J179" s="157">
        <v>0</v>
      </c>
    </row>
    <row r="180" spans="1:10" ht="15" customHeight="1" x14ac:dyDescent="0.2">
      <c r="A180" s="497" t="s">
        <v>276</v>
      </c>
      <c r="B180" s="497"/>
      <c r="C180" s="497"/>
      <c r="D180" s="497"/>
      <c r="E180" s="132">
        <f t="shared" ref="E180:J180" si="40">SUM(E177:E179)</f>
        <v>1873636.38</v>
      </c>
      <c r="F180" s="193">
        <f t="shared" si="40"/>
        <v>1945600</v>
      </c>
      <c r="G180" s="132">
        <f t="shared" si="40"/>
        <v>2863600</v>
      </c>
      <c r="H180" s="132">
        <f t="shared" si="40"/>
        <v>2824200</v>
      </c>
      <c r="I180" s="132">
        <f t="shared" si="40"/>
        <v>2824200</v>
      </c>
      <c r="J180" s="132">
        <f t="shared" si="40"/>
        <v>2824200</v>
      </c>
    </row>
    <row r="181" spans="1:10" x14ac:dyDescent="0.2">
      <c r="A181" s="498" t="s">
        <v>277</v>
      </c>
      <c r="B181" s="498"/>
      <c r="C181" s="498"/>
      <c r="D181" s="498"/>
      <c r="E181" s="134">
        <f t="shared" ref="E181:J181" si="41">SUM(E175,E180)</f>
        <v>4094876.8</v>
      </c>
      <c r="F181" s="134">
        <f t="shared" si="41"/>
        <v>4459500</v>
      </c>
      <c r="G181" s="134">
        <f t="shared" si="41"/>
        <v>5377500</v>
      </c>
      <c r="H181" s="134">
        <f t="shared" si="41"/>
        <v>5413100</v>
      </c>
      <c r="I181" s="134">
        <f t="shared" si="41"/>
        <v>5425000</v>
      </c>
      <c r="J181" s="134">
        <f t="shared" si="41"/>
        <v>5399600</v>
      </c>
    </row>
    <row r="182" spans="1:10" ht="11.25" customHeight="1" x14ac:dyDescent="0.2">
      <c r="A182" s="483"/>
      <c r="B182" s="483"/>
      <c r="C182" s="483"/>
      <c r="D182" s="483"/>
      <c r="E182" s="483"/>
      <c r="F182" s="483"/>
      <c r="G182" s="483"/>
      <c r="H182" s="483"/>
      <c r="I182" s="483"/>
      <c r="J182" s="137"/>
    </row>
    <row r="183" spans="1:10" x14ac:dyDescent="0.2">
      <c r="A183" s="500" t="s">
        <v>14</v>
      </c>
      <c r="B183" s="500"/>
      <c r="C183" s="500"/>
      <c r="D183" s="500"/>
      <c r="E183" s="500"/>
      <c r="F183" s="500"/>
      <c r="G183" s="500"/>
      <c r="H183" s="500"/>
      <c r="I183" s="500"/>
      <c r="J183" s="500"/>
    </row>
    <row r="184" spans="1:10" ht="18" customHeight="1" x14ac:dyDescent="0.2">
      <c r="A184" s="484" t="s">
        <v>224</v>
      </c>
      <c r="B184" s="484"/>
      <c r="C184" s="484"/>
      <c r="D184" s="484"/>
      <c r="E184" s="482" t="str">
        <f t="shared" ref="E184:J184" si="42">E24</f>
        <v>Actuals           2013-2014</v>
      </c>
      <c r="F184" s="482" t="str">
        <f t="shared" si="42"/>
        <v>Approved Estimates          2014-2015</v>
      </c>
      <c r="G184" s="482" t="str">
        <f t="shared" si="42"/>
        <v>Revised Estimates                 2014-2015</v>
      </c>
      <c r="H184" s="482" t="str">
        <f t="shared" si="42"/>
        <v>Budget Estimates      2015-2016</v>
      </c>
      <c r="I184" s="482" t="str">
        <f t="shared" si="42"/>
        <v>Forward Estimates     2016-2017</v>
      </c>
      <c r="J184" s="482" t="str">
        <f t="shared" si="42"/>
        <v>Forward Estimates     2017-2018</v>
      </c>
    </row>
    <row r="185" spans="1:10" x14ac:dyDescent="0.2">
      <c r="A185" s="119" t="s">
        <v>225</v>
      </c>
      <c r="B185" s="119" t="s">
        <v>226</v>
      </c>
      <c r="C185" s="484" t="s">
        <v>227</v>
      </c>
      <c r="D185" s="484"/>
      <c r="E185" s="475"/>
      <c r="F185" s="475"/>
      <c r="G185" s="475"/>
      <c r="H185" s="475"/>
      <c r="I185" s="475"/>
      <c r="J185" s="475"/>
    </row>
    <row r="186" spans="1:10" x14ac:dyDescent="0.2">
      <c r="A186" s="135"/>
      <c r="B186" s="135"/>
      <c r="C186" s="497"/>
      <c r="D186" s="497"/>
      <c r="E186" s="133"/>
      <c r="F186" s="155"/>
      <c r="G186" s="133"/>
      <c r="H186" s="123"/>
      <c r="I186" s="133"/>
      <c r="J186" s="122"/>
    </row>
    <row r="187" spans="1:10" ht="15" customHeight="1" x14ac:dyDescent="0.2">
      <c r="A187" s="135"/>
      <c r="B187" s="135"/>
      <c r="C187" s="497"/>
      <c r="D187" s="497"/>
      <c r="E187" s="133"/>
      <c r="F187" s="155"/>
      <c r="G187" s="133"/>
      <c r="H187" s="123"/>
      <c r="I187" s="133"/>
      <c r="J187" s="122"/>
    </row>
    <row r="188" spans="1:10" ht="10.5" customHeight="1" x14ac:dyDescent="0.2">
      <c r="A188" s="487" t="s">
        <v>14</v>
      </c>
      <c r="B188" s="487"/>
      <c r="C188" s="487"/>
      <c r="D188" s="487"/>
      <c r="E188" s="124">
        <v>0</v>
      </c>
      <c r="F188" s="124">
        <v>0</v>
      </c>
      <c r="G188" s="124">
        <v>0</v>
      </c>
      <c r="H188" s="124">
        <v>0</v>
      </c>
      <c r="I188" s="124">
        <v>0</v>
      </c>
      <c r="J188" s="124">
        <v>0</v>
      </c>
    </row>
    <row r="189" spans="1:10" ht="12.75" customHeight="1" x14ac:dyDescent="0.2">
      <c r="A189" s="537"/>
      <c r="B189" s="537"/>
      <c r="C189" s="537"/>
      <c r="D189" s="537"/>
      <c r="E189" s="537"/>
      <c r="F189" s="537"/>
      <c r="G189" s="537"/>
      <c r="H189" s="537"/>
      <c r="I189" s="537"/>
      <c r="J189" s="537"/>
    </row>
    <row r="190" spans="1:10" x14ac:dyDescent="0.2">
      <c r="A190" s="499" t="s">
        <v>266</v>
      </c>
      <c r="B190" s="499"/>
      <c r="C190" s="499"/>
      <c r="D190" s="499"/>
      <c r="E190" s="499"/>
      <c r="F190" s="499"/>
      <c r="G190" s="499"/>
      <c r="H190" s="499"/>
      <c r="I190" s="499"/>
      <c r="J190" s="499"/>
    </row>
    <row r="191" spans="1:10" x14ac:dyDescent="0.2">
      <c r="A191" s="484" t="s">
        <v>278</v>
      </c>
      <c r="B191" s="484"/>
      <c r="C191" s="484"/>
      <c r="D191" s="120" t="s">
        <v>279</v>
      </c>
      <c r="E191" s="120" t="s">
        <v>280</v>
      </c>
      <c r="F191" s="484" t="s">
        <v>278</v>
      </c>
      <c r="G191" s="484"/>
      <c r="H191" s="484"/>
      <c r="I191" s="120" t="s">
        <v>279</v>
      </c>
      <c r="J191" s="120" t="s">
        <v>280</v>
      </c>
    </row>
    <row r="192" spans="1:10" ht="12.75" customHeight="1" x14ac:dyDescent="0.2">
      <c r="A192" s="485" t="s">
        <v>2363</v>
      </c>
      <c r="B192" s="485"/>
      <c r="C192" s="485"/>
      <c r="D192" s="121" t="s">
        <v>1508</v>
      </c>
      <c r="E192" s="121">
        <v>1</v>
      </c>
      <c r="F192" s="485" t="s">
        <v>2506</v>
      </c>
      <c r="G192" s="485"/>
      <c r="H192" s="485"/>
      <c r="I192" s="121" t="s">
        <v>2304</v>
      </c>
      <c r="J192" s="121">
        <v>1</v>
      </c>
    </row>
    <row r="193" spans="1:10" ht="12.75" customHeight="1" x14ac:dyDescent="0.2">
      <c r="A193" s="485" t="s">
        <v>2507</v>
      </c>
      <c r="B193" s="485"/>
      <c r="C193" s="485"/>
      <c r="D193" s="121" t="s">
        <v>1512</v>
      </c>
      <c r="E193" s="121">
        <v>1</v>
      </c>
      <c r="F193" s="485" t="s">
        <v>2508</v>
      </c>
      <c r="G193" s="485"/>
      <c r="H193" s="485"/>
      <c r="I193" s="121" t="s">
        <v>2317</v>
      </c>
      <c r="J193" s="121">
        <v>3</v>
      </c>
    </row>
    <row r="194" spans="1:10" ht="12.75" customHeight="1" x14ac:dyDescent="0.2">
      <c r="A194" s="485" t="s">
        <v>2509</v>
      </c>
      <c r="B194" s="485"/>
      <c r="C194" s="485"/>
      <c r="D194" s="121" t="s">
        <v>1512</v>
      </c>
      <c r="E194" s="121">
        <v>1</v>
      </c>
      <c r="F194" s="485" t="s">
        <v>2318</v>
      </c>
      <c r="G194" s="485"/>
      <c r="H194" s="485"/>
      <c r="I194" s="121" t="s">
        <v>2319</v>
      </c>
      <c r="J194" s="121">
        <v>1</v>
      </c>
    </row>
    <row r="195" spans="1:10" ht="12.75" customHeight="1" x14ac:dyDescent="0.2">
      <c r="A195" s="485" t="s">
        <v>2510</v>
      </c>
      <c r="B195" s="485"/>
      <c r="C195" s="485"/>
      <c r="D195" s="121" t="s">
        <v>1513</v>
      </c>
      <c r="E195" s="121">
        <v>2</v>
      </c>
      <c r="F195" s="485" t="s">
        <v>2511</v>
      </c>
      <c r="G195" s="485"/>
      <c r="H195" s="485"/>
      <c r="I195" s="121" t="s">
        <v>1157</v>
      </c>
      <c r="J195" s="121">
        <v>1</v>
      </c>
    </row>
    <row r="196" spans="1:10" ht="12.75" customHeight="1" x14ac:dyDescent="0.2">
      <c r="A196" s="485" t="s">
        <v>2512</v>
      </c>
      <c r="B196" s="485"/>
      <c r="C196" s="485"/>
      <c r="D196" s="121" t="s">
        <v>1513</v>
      </c>
      <c r="E196" s="121">
        <v>1</v>
      </c>
      <c r="F196" s="485" t="s">
        <v>2513</v>
      </c>
      <c r="G196" s="485"/>
      <c r="H196" s="485"/>
      <c r="I196" s="121">
        <v>0</v>
      </c>
      <c r="J196" s="121">
        <v>2</v>
      </c>
    </row>
    <row r="197" spans="1:10" ht="12.75" customHeight="1" x14ac:dyDescent="0.2">
      <c r="A197" s="485" t="s">
        <v>2514</v>
      </c>
      <c r="B197" s="485"/>
      <c r="C197" s="485"/>
      <c r="D197" s="121" t="s">
        <v>1518</v>
      </c>
      <c r="E197" s="121">
        <v>2</v>
      </c>
      <c r="F197" s="485" t="s">
        <v>2515</v>
      </c>
      <c r="G197" s="485"/>
      <c r="H197" s="485"/>
      <c r="I197" s="121">
        <v>0</v>
      </c>
      <c r="J197" s="121">
        <v>1</v>
      </c>
    </row>
    <row r="198" spans="1:10" ht="12.75" customHeight="1" x14ac:dyDescent="0.2">
      <c r="A198" s="485" t="s">
        <v>2516</v>
      </c>
      <c r="B198" s="485"/>
      <c r="C198" s="485"/>
      <c r="D198" s="121" t="s">
        <v>2356</v>
      </c>
      <c r="E198" s="121">
        <v>3</v>
      </c>
      <c r="F198" s="485" t="s">
        <v>2454</v>
      </c>
      <c r="G198" s="485"/>
      <c r="H198" s="485"/>
      <c r="I198" s="121">
        <v>0</v>
      </c>
      <c r="J198" s="121">
        <v>3</v>
      </c>
    </row>
    <row r="199" spans="1:10" ht="12.75" customHeight="1" x14ac:dyDescent="0.2">
      <c r="A199" s="485" t="s">
        <v>2517</v>
      </c>
      <c r="B199" s="485"/>
      <c r="C199" s="485"/>
      <c r="D199" s="121" t="s">
        <v>1513</v>
      </c>
      <c r="E199" s="121">
        <v>1</v>
      </c>
      <c r="F199" s="485" t="s">
        <v>2518</v>
      </c>
      <c r="G199" s="485"/>
      <c r="H199" s="485"/>
      <c r="I199" s="121">
        <v>0</v>
      </c>
      <c r="J199" s="121">
        <v>18</v>
      </c>
    </row>
    <row r="200" spans="1:10" ht="12.75" customHeight="1" x14ac:dyDescent="0.2">
      <c r="A200" s="485" t="s">
        <v>2519</v>
      </c>
      <c r="B200" s="485"/>
      <c r="C200" s="485"/>
      <c r="D200" s="121" t="s">
        <v>1155</v>
      </c>
      <c r="E200" s="121">
        <v>1</v>
      </c>
      <c r="F200" s="485" t="s">
        <v>2520</v>
      </c>
      <c r="G200" s="485"/>
      <c r="H200" s="485"/>
      <c r="I200" s="121">
        <v>0</v>
      </c>
      <c r="J200" s="121">
        <v>1</v>
      </c>
    </row>
    <row r="201" spans="1:10" ht="12.75" customHeight="1" x14ac:dyDescent="0.2">
      <c r="A201" s="485" t="s">
        <v>2521</v>
      </c>
      <c r="B201" s="485"/>
      <c r="C201" s="485"/>
      <c r="D201" s="121" t="s">
        <v>2304</v>
      </c>
      <c r="E201" s="121">
        <v>1</v>
      </c>
      <c r="F201" s="485" t="s">
        <v>2522</v>
      </c>
      <c r="G201" s="485"/>
      <c r="H201" s="485"/>
      <c r="I201" s="121">
        <v>0</v>
      </c>
      <c r="J201" s="121">
        <v>1</v>
      </c>
    </row>
    <row r="202" spans="1:10" ht="12.75" customHeight="1" x14ac:dyDescent="0.2">
      <c r="A202" s="485" t="s">
        <v>2523</v>
      </c>
      <c r="B202" s="485"/>
      <c r="C202" s="485"/>
      <c r="D202" s="121" t="s">
        <v>2304</v>
      </c>
      <c r="E202" s="121">
        <v>1</v>
      </c>
      <c r="F202" s="485"/>
      <c r="G202" s="485"/>
      <c r="H202" s="485"/>
      <c r="I202" s="121"/>
      <c r="J202" s="121"/>
    </row>
    <row r="203" spans="1:10" x14ac:dyDescent="0.2">
      <c r="A203" s="585" t="s">
        <v>281</v>
      </c>
      <c r="B203" s="585"/>
      <c r="C203" s="585"/>
      <c r="D203" s="585"/>
      <c r="E203" s="585"/>
      <c r="F203" s="585"/>
      <c r="G203" s="585"/>
      <c r="H203" s="585"/>
      <c r="I203" s="585"/>
      <c r="J203" s="252">
        <f>SUM(E192:E202,J192:J202)</f>
        <v>47</v>
      </c>
    </row>
    <row r="204" spans="1:10" ht="15" customHeight="1" x14ac:dyDescent="0.2">
      <c r="A204" s="483"/>
      <c r="B204" s="483"/>
      <c r="C204" s="483"/>
      <c r="D204" s="483"/>
      <c r="E204" s="483"/>
      <c r="F204" s="483"/>
      <c r="G204" s="483"/>
      <c r="H204" s="483"/>
      <c r="I204" s="483"/>
      <c r="J204" s="483"/>
    </row>
    <row r="205" spans="1:10" ht="15" customHeight="1" x14ac:dyDescent="0.2">
      <c r="A205" s="502" t="s">
        <v>282</v>
      </c>
      <c r="B205" s="502"/>
      <c r="C205" s="502"/>
      <c r="D205" s="502"/>
      <c r="E205" s="502"/>
      <c r="F205" s="502"/>
      <c r="G205" s="502"/>
      <c r="H205" s="502"/>
      <c r="I205" s="502"/>
      <c r="J205" s="502"/>
    </row>
    <row r="206" spans="1:10" x14ac:dyDescent="0.2">
      <c r="A206" s="503" t="s">
        <v>283</v>
      </c>
      <c r="B206" s="503"/>
      <c r="C206" s="503"/>
      <c r="D206" s="503"/>
      <c r="E206" s="503"/>
      <c r="F206" s="503"/>
      <c r="G206" s="503"/>
      <c r="H206" s="503"/>
      <c r="I206" s="503"/>
      <c r="J206" s="503"/>
    </row>
    <row r="207" spans="1:10" x14ac:dyDescent="0.2">
      <c r="A207" s="532" t="s">
        <v>1236</v>
      </c>
      <c r="B207" s="532"/>
      <c r="C207" s="532"/>
      <c r="D207" s="532"/>
      <c r="E207" s="532"/>
      <c r="F207" s="532"/>
      <c r="G207" s="532"/>
      <c r="H207" s="532"/>
      <c r="I207" s="532"/>
      <c r="J207" s="532"/>
    </row>
    <row r="208" spans="1:10" x14ac:dyDescent="0.2">
      <c r="A208" s="532" t="s">
        <v>1237</v>
      </c>
      <c r="B208" s="532"/>
      <c r="C208" s="532"/>
      <c r="D208" s="532"/>
      <c r="E208" s="532"/>
      <c r="F208" s="532"/>
      <c r="G208" s="532"/>
      <c r="H208" s="532"/>
      <c r="I208" s="532"/>
      <c r="J208" s="532"/>
    </row>
    <row r="209" spans="1:10" x14ac:dyDescent="0.2">
      <c r="A209" s="532" t="s">
        <v>1238</v>
      </c>
      <c r="B209" s="532"/>
      <c r="C209" s="532"/>
      <c r="D209" s="532"/>
      <c r="E209" s="532"/>
      <c r="F209" s="532"/>
      <c r="G209" s="532"/>
      <c r="H209" s="532"/>
      <c r="I209" s="532"/>
      <c r="J209" s="532"/>
    </row>
    <row r="210" spans="1:10" x14ac:dyDescent="0.2">
      <c r="A210" s="532" t="s">
        <v>1239</v>
      </c>
      <c r="B210" s="532"/>
      <c r="C210" s="532"/>
      <c r="D210" s="532"/>
      <c r="E210" s="532"/>
      <c r="F210" s="532"/>
      <c r="G210" s="532"/>
      <c r="H210" s="532"/>
      <c r="I210" s="532"/>
      <c r="J210" s="532"/>
    </row>
    <row r="211" spans="1:10" s="236" customFormat="1" ht="15" customHeight="1" x14ac:dyDescent="0.2">
      <c r="A211" s="483"/>
      <c r="B211" s="483"/>
      <c r="C211" s="483"/>
      <c r="D211" s="483"/>
      <c r="E211" s="483"/>
      <c r="F211" s="483"/>
      <c r="G211" s="483"/>
      <c r="H211" s="483"/>
      <c r="I211" s="483"/>
      <c r="J211" s="483"/>
    </row>
    <row r="212" spans="1:10" x14ac:dyDescent="0.2">
      <c r="A212" s="506" t="s">
        <v>359</v>
      </c>
      <c r="B212" s="506"/>
      <c r="C212" s="506"/>
      <c r="D212" s="506"/>
      <c r="E212" s="506"/>
      <c r="F212" s="506"/>
      <c r="G212" s="506"/>
      <c r="H212" s="506"/>
      <c r="I212" s="506"/>
      <c r="J212" s="506"/>
    </row>
    <row r="213" spans="1:10" x14ac:dyDescent="0.2">
      <c r="A213" s="483"/>
      <c r="B213" s="483"/>
      <c r="C213" s="483"/>
      <c r="D213" s="483"/>
      <c r="E213" s="483"/>
      <c r="F213" s="483"/>
      <c r="G213" s="483"/>
      <c r="H213" s="483"/>
      <c r="I213" s="483"/>
      <c r="J213" s="483"/>
    </row>
    <row r="214" spans="1:10" x14ac:dyDescent="0.2">
      <c r="A214" s="483"/>
      <c r="B214" s="483"/>
      <c r="C214" s="483"/>
      <c r="D214" s="483"/>
      <c r="E214" s="483"/>
      <c r="F214" s="483"/>
      <c r="G214" s="483"/>
      <c r="H214" s="483"/>
      <c r="I214" s="483"/>
      <c r="J214" s="483"/>
    </row>
    <row r="215" spans="1:10" x14ac:dyDescent="0.2">
      <c r="A215" s="483"/>
      <c r="B215" s="483"/>
      <c r="C215" s="483"/>
      <c r="D215" s="483"/>
      <c r="E215" s="483"/>
      <c r="F215" s="483"/>
      <c r="G215" s="483"/>
      <c r="H215" s="483"/>
      <c r="I215" s="483"/>
      <c r="J215" s="483"/>
    </row>
    <row r="216" spans="1:10" x14ac:dyDescent="0.2">
      <c r="A216" s="483"/>
      <c r="B216" s="483"/>
      <c r="C216" s="483"/>
      <c r="D216" s="483"/>
      <c r="E216" s="483"/>
      <c r="F216" s="483"/>
      <c r="G216" s="483"/>
      <c r="H216" s="483"/>
      <c r="I216" s="483"/>
      <c r="J216" s="483"/>
    </row>
    <row r="217" spans="1:10" ht="22.5" x14ac:dyDescent="0.2">
      <c r="A217" s="502" t="s">
        <v>289</v>
      </c>
      <c r="B217" s="502"/>
      <c r="C217" s="502"/>
      <c r="D217" s="502"/>
      <c r="E217" s="502"/>
      <c r="F217" s="148" t="str">
        <f>F146</f>
        <v xml:space="preserve"> Actual 2013/14</v>
      </c>
      <c r="G217" s="148" t="str">
        <f>G146</f>
        <v xml:space="preserve"> Estimate 2014/15</v>
      </c>
      <c r="H217" s="148" t="str">
        <f>H146</f>
        <v xml:space="preserve"> Target 2015/16</v>
      </c>
      <c r="I217" s="148" t="str">
        <f>I146</f>
        <v xml:space="preserve"> Target 2016/17</v>
      </c>
      <c r="J217" s="148" t="str">
        <f>J146</f>
        <v xml:space="preserve"> Target 2017/18</v>
      </c>
    </row>
    <row r="218" spans="1:10" x14ac:dyDescent="0.2">
      <c r="A218" s="502" t="s">
        <v>295</v>
      </c>
      <c r="B218" s="502"/>
      <c r="C218" s="502"/>
      <c r="D218" s="502"/>
      <c r="E218" s="502"/>
      <c r="F218" s="502"/>
      <c r="G218" s="502"/>
      <c r="H218" s="502"/>
      <c r="I218" s="502"/>
      <c r="J218" s="502"/>
    </row>
    <row r="219" spans="1:10" x14ac:dyDescent="0.2">
      <c r="A219" s="544" t="s">
        <v>1240</v>
      </c>
      <c r="B219" s="544"/>
      <c r="C219" s="544"/>
      <c r="D219" s="544"/>
      <c r="E219" s="544"/>
      <c r="F219" s="200"/>
      <c r="G219" s="137"/>
      <c r="H219" s="137"/>
      <c r="I219" s="137"/>
      <c r="J219" s="137"/>
    </row>
    <row r="220" spans="1:10" x14ac:dyDescent="0.2">
      <c r="A220" s="544" t="s">
        <v>1241</v>
      </c>
      <c r="B220" s="544"/>
      <c r="C220" s="544"/>
      <c r="D220" s="544"/>
      <c r="E220" s="544"/>
      <c r="F220" s="200"/>
      <c r="G220" s="137"/>
      <c r="H220" s="137"/>
      <c r="I220" s="137"/>
      <c r="J220" s="137"/>
    </row>
    <row r="221" spans="1:10" x14ac:dyDescent="0.2">
      <c r="A221" s="544" t="s">
        <v>1242</v>
      </c>
      <c r="B221" s="544"/>
      <c r="C221" s="544"/>
      <c r="D221" s="544"/>
      <c r="E221" s="544"/>
      <c r="F221" s="200"/>
      <c r="G221" s="137"/>
      <c r="H221" s="137"/>
      <c r="I221" s="137"/>
      <c r="J221" s="137"/>
    </row>
    <row r="222" spans="1:10" x14ac:dyDescent="0.2">
      <c r="A222" s="544" t="s">
        <v>1243</v>
      </c>
      <c r="B222" s="544"/>
      <c r="C222" s="544"/>
      <c r="D222" s="544"/>
      <c r="E222" s="544"/>
      <c r="F222" s="200"/>
      <c r="G222" s="137"/>
      <c r="H222" s="137"/>
      <c r="I222" s="137"/>
      <c r="J222" s="137"/>
    </row>
    <row r="223" spans="1:10" x14ac:dyDescent="0.2">
      <c r="A223" s="544" t="s">
        <v>1244</v>
      </c>
      <c r="B223" s="544"/>
      <c r="C223" s="544"/>
      <c r="D223" s="544"/>
      <c r="E223" s="544"/>
      <c r="F223" s="200"/>
      <c r="G223" s="137"/>
      <c r="H223" s="137"/>
      <c r="I223" s="137"/>
      <c r="J223" s="137"/>
    </row>
    <row r="224" spans="1:10" x14ac:dyDescent="0.2">
      <c r="A224" s="507"/>
      <c r="B224" s="507"/>
      <c r="C224" s="507"/>
      <c r="D224" s="507"/>
      <c r="E224" s="507"/>
      <c r="F224" s="200"/>
      <c r="G224" s="137"/>
      <c r="H224" s="137"/>
      <c r="I224" s="137"/>
      <c r="J224" s="137"/>
    </row>
    <row r="225" spans="1:10" ht="23.25" customHeight="1" x14ac:dyDescent="0.2">
      <c r="A225" s="502" t="s">
        <v>300</v>
      </c>
      <c r="B225" s="502"/>
      <c r="C225" s="502"/>
      <c r="D225" s="502"/>
      <c r="E225" s="502"/>
      <c r="F225" s="502"/>
      <c r="G225" s="502"/>
      <c r="H225" s="502"/>
      <c r="I225" s="502"/>
      <c r="J225" s="502"/>
    </row>
    <row r="226" spans="1:10" x14ac:dyDescent="0.2">
      <c r="A226" s="544" t="s">
        <v>1245</v>
      </c>
      <c r="B226" s="544"/>
      <c r="C226" s="544"/>
      <c r="D226" s="544"/>
      <c r="E226" s="544"/>
      <c r="F226" s="200"/>
      <c r="G226" s="137"/>
      <c r="H226" s="137"/>
      <c r="I226" s="137"/>
      <c r="J226" s="137"/>
    </row>
    <row r="227" spans="1:10" ht="15" customHeight="1" x14ac:dyDescent="0.2">
      <c r="A227" s="544" t="s">
        <v>1246</v>
      </c>
      <c r="B227" s="544"/>
      <c r="C227" s="544"/>
      <c r="D227" s="544"/>
      <c r="E227" s="544"/>
      <c r="F227" s="200"/>
      <c r="G227" s="137"/>
      <c r="H227" s="137"/>
      <c r="I227" s="137"/>
      <c r="J227" s="137"/>
    </row>
    <row r="228" spans="1:10" ht="15" customHeight="1" x14ac:dyDescent="0.2">
      <c r="A228" s="483"/>
      <c r="B228" s="483"/>
      <c r="C228" s="483"/>
      <c r="D228" s="483"/>
      <c r="E228" s="483"/>
      <c r="F228" s="483"/>
      <c r="G228" s="483"/>
      <c r="H228" s="483"/>
      <c r="I228" s="483"/>
      <c r="J228" s="483"/>
    </row>
    <row r="229" spans="1:10" ht="15" customHeight="1" x14ac:dyDescent="0.2">
      <c r="A229" s="492" t="s">
        <v>1247</v>
      </c>
      <c r="B229" s="492"/>
      <c r="C229" s="492"/>
      <c r="D229" s="492"/>
      <c r="E229" s="492"/>
      <c r="F229" s="492"/>
      <c r="G229" s="492"/>
      <c r="H229" s="492"/>
      <c r="I229" s="492"/>
      <c r="J229" s="492"/>
    </row>
    <row r="230" spans="1:10" ht="15" customHeight="1" x14ac:dyDescent="0.2">
      <c r="A230" s="578" t="s">
        <v>269</v>
      </c>
      <c r="B230" s="578"/>
      <c r="C230" s="578"/>
      <c r="D230" s="578"/>
      <c r="E230" s="578"/>
      <c r="F230" s="578"/>
      <c r="G230" s="578"/>
      <c r="H230" s="578"/>
      <c r="I230" s="578"/>
      <c r="J230" s="578"/>
    </row>
    <row r="231" spans="1:10" ht="12" customHeight="1" x14ac:dyDescent="0.2">
      <c r="A231" s="483" t="s">
        <v>1248</v>
      </c>
      <c r="B231" s="483"/>
      <c r="C231" s="483"/>
      <c r="D231" s="483"/>
      <c r="E231" s="483"/>
      <c r="F231" s="483"/>
      <c r="G231" s="483"/>
      <c r="H231" s="483"/>
      <c r="I231" s="483"/>
      <c r="J231" s="483"/>
    </row>
    <row r="232" spans="1:10" x14ac:dyDescent="0.2">
      <c r="A232" s="482" t="s">
        <v>271</v>
      </c>
      <c r="B232" s="482"/>
      <c r="C232" s="482"/>
      <c r="D232" s="482"/>
      <c r="E232" s="482"/>
      <c r="F232" s="482"/>
      <c r="G232" s="482"/>
      <c r="H232" s="482"/>
      <c r="I232" s="482"/>
      <c r="J232" s="482"/>
    </row>
    <row r="233" spans="1:10" ht="33.75" x14ac:dyDescent="0.2">
      <c r="A233" s="131" t="s">
        <v>225</v>
      </c>
      <c r="B233" s="493" t="s">
        <v>224</v>
      </c>
      <c r="C233" s="493"/>
      <c r="D233" s="493"/>
      <c r="E233" s="120" t="str">
        <f t="shared" ref="E233:J233" si="43">E24</f>
        <v>Actuals           2013-2014</v>
      </c>
      <c r="F233" s="120" t="str">
        <f t="shared" si="43"/>
        <v>Approved Estimates          2014-2015</v>
      </c>
      <c r="G233" s="120" t="str">
        <f t="shared" si="43"/>
        <v>Revised Estimates                 2014-2015</v>
      </c>
      <c r="H233" s="120" t="str">
        <f t="shared" si="43"/>
        <v>Budget Estimates      2015-2016</v>
      </c>
      <c r="I233" s="120" t="str">
        <f t="shared" si="43"/>
        <v>Forward Estimates     2016-2017</v>
      </c>
      <c r="J233" s="120" t="str">
        <f t="shared" si="43"/>
        <v>Forward Estimates     2017-2018</v>
      </c>
    </row>
    <row r="234" spans="1:10" x14ac:dyDescent="0.2">
      <c r="A234" s="213">
        <v>130</v>
      </c>
      <c r="B234" s="483" t="s">
        <v>1249</v>
      </c>
      <c r="C234" s="483" t="s">
        <v>1249</v>
      </c>
      <c r="D234" s="483" t="s">
        <v>1249</v>
      </c>
      <c r="E234" s="157">
        <v>81096</v>
      </c>
      <c r="F234" s="155">
        <v>20000</v>
      </c>
      <c r="G234" s="157">
        <v>85000</v>
      </c>
      <c r="H234" s="156">
        <v>20000</v>
      </c>
      <c r="I234" s="157">
        <v>20000</v>
      </c>
      <c r="J234" s="157">
        <v>20000</v>
      </c>
    </row>
    <row r="235" spans="1:10" x14ac:dyDescent="0.2">
      <c r="A235" s="213">
        <v>160</v>
      </c>
      <c r="B235" s="483" t="s">
        <v>1250</v>
      </c>
      <c r="C235" s="483" t="s">
        <v>1250</v>
      </c>
      <c r="D235" s="483" t="s">
        <v>1250</v>
      </c>
      <c r="E235" s="157">
        <v>4849.29</v>
      </c>
      <c r="F235" s="155">
        <v>75000</v>
      </c>
      <c r="G235" s="157">
        <v>12000</v>
      </c>
      <c r="H235" s="156">
        <v>75000</v>
      </c>
      <c r="I235" s="157">
        <v>75000</v>
      </c>
      <c r="J235" s="157">
        <v>75000</v>
      </c>
    </row>
    <row r="236" spans="1:10" x14ac:dyDescent="0.2">
      <c r="A236" s="213">
        <v>160</v>
      </c>
      <c r="B236" s="483" t="s">
        <v>1251</v>
      </c>
      <c r="C236" s="483" t="s">
        <v>1251</v>
      </c>
      <c r="D236" s="483" t="s">
        <v>1251</v>
      </c>
      <c r="E236" s="157">
        <v>1319256.47</v>
      </c>
      <c r="F236" s="155">
        <v>900000</v>
      </c>
      <c r="G236" s="157">
        <v>350000</v>
      </c>
      <c r="H236" s="156">
        <v>900000</v>
      </c>
      <c r="I236" s="157">
        <v>900000</v>
      </c>
      <c r="J236" s="157">
        <v>900000</v>
      </c>
    </row>
    <row r="237" spans="1:10" x14ac:dyDescent="0.2">
      <c r="A237" s="487" t="s">
        <v>1191</v>
      </c>
      <c r="B237" s="487"/>
      <c r="C237" s="487"/>
      <c r="D237" s="487"/>
      <c r="E237" s="124">
        <f t="shared" ref="E237:J237" si="44">SUM(E234:E236)</f>
        <v>1405201.76</v>
      </c>
      <c r="F237" s="124">
        <f t="shared" si="44"/>
        <v>995000</v>
      </c>
      <c r="G237" s="124">
        <f t="shared" si="44"/>
        <v>447000</v>
      </c>
      <c r="H237" s="124">
        <f t="shared" si="44"/>
        <v>995000</v>
      </c>
      <c r="I237" s="124">
        <f t="shared" si="44"/>
        <v>995000</v>
      </c>
      <c r="J237" s="124">
        <f t="shared" si="44"/>
        <v>995000</v>
      </c>
    </row>
    <row r="238" spans="1:10" ht="12.75" customHeight="1" x14ac:dyDescent="0.2">
      <c r="A238" s="483"/>
      <c r="B238" s="483"/>
      <c r="C238" s="483"/>
      <c r="D238" s="483"/>
      <c r="E238" s="483"/>
      <c r="F238" s="483"/>
      <c r="G238" s="483"/>
      <c r="H238" s="483"/>
      <c r="I238" s="483"/>
      <c r="J238" s="483"/>
    </row>
    <row r="239" spans="1:10" x14ac:dyDescent="0.2">
      <c r="A239" s="482" t="s">
        <v>262</v>
      </c>
      <c r="B239" s="482"/>
      <c r="C239" s="482"/>
      <c r="D239" s="482"/>
      <c r="E239" s="482"/>
      <c r="F239" s="482"/>
      <c r="G239" s="482"/>
      <c r="H239" s="482"/>
      <c r="I239" s="482"/>
      <c r="J239" s="482"/>
    </row>
    <row r="240" spans="1:10" ht="33.75" x14ac:dyDescent="0.2">
      <c r="A240" s="131" t="s">
        <v>225</v>
      </c>
      <c r="B240" s="493" t="s">
        <v>224</v>
      </c>
      <c r="C240" s="493"/>
      <c r="D240" s="493"/>
      <c r="E240" s="120" t="str">
        <f t="shared" ref="E240:J240" si="45">E24</f>
        <v>Actuals           2013-2014</v>
      </c>
      <c r="F240" s="120" t="str">
        <f t="shared" si="45"/>
        <v>Approved Estimates          2014-2015</v>
      </c>
      <c r="G240" s="120" t="str">
        <f t="shared" si="45"/>
        <v>Revised Estimates                 2014-2015</v>
      </c>
      <c r="H240" s="120" t="str">
        <f t="shared" si="45"/>
        <v>Budget Estimates      2015-2016</v>
      </c>
      <c r="I240" s="120" t="str">
        <f t="shared" si="45"/>
        <v>Forward Estimates     2016-2017</v>
      </c>
      <c r="J240" s="120" t="str">
        <f t="shared" si="45"/>
        <v>Forward Estimates     2017-2018</v>
      </c>
    </row>
    <row r="241" spans="1:10" x14ac:dyDescent="0.2">
      <c r="A241" s="493" t="s">
        <v>6</v>
      </c>
      <c r="B241" s="493"/>
      <c r="C241" s="493"/>
      <c r="D241" s="493"/>
      <c r="E241" s="493"/>
      <c r="F241" s="493"/>
      <c r="G241" s="493"/>
      <c r="H241" s="493"/>
      <c r="I241" s="493"/>
      <c r="J241" s="137"/>
    </row>
    <row r="242" spans="1:10" x14ac:dyDescent="0.2">
      <c r="A242" s="213">
        <v>210</v>
      </c>
      <c r="B242" s="483" t="s">
        <v>6</v>
      </c>
      <c r="C242" s="483"/>
      <c r="D242" s="483"/>
      <c r="E242" s="157">
        <v>286471</v>
      </c>
      <c r="F242" s="155">
        <v>1390600</v>
      </c>
      <c r="G242" s="157">
        <v>1390600</v>
      </c>
      <c r="H242" s="156">
        <v>1452800</v>
      </c>
      <c r="I242" s="157">
        <v>1473300</v>
      </c>
      <c r="J242" s="157">
        <v>1483300</v>
      </c>
    </row>
    <row r="243" spans="1:10" x14ac:dyDescent="0.2">
      <c r="A243" s="213">
        <v>212</v>
      </c>
      <c r="B243" s="483" t="s">
        <v>8</v>
      </c>
      <c r="C243" s="483"/>
      <c r="D243" s="483"/>
      <c r="E243" s="157">
        <v>1061441.1399999999</v>
      </c>
      <c r="F243" s="155">
        <v>0</v>
      </c>
      <c r="G243" s="157">
        <v>0</v>
      </c>
      <c r="H243" s="156">
        <v>0</v>
      </c>
      <c r="I243" s="157">
        <v>0</v>
      </c>
      <c r="J243" s="157">
        <v>0</v>
      </c>
    </row>
    <row r="244" spans="1:10" x14ac:dyDescent="0.2">
      <c r="A244" s="213">
        <v>216</v>
      </c>
      <c r="B244" s="483" t="s">
        <v>9</v>
      </c>
      <c r="C244" s="483"/>
      <c r="D244" s="483"/>
      <c r="E244" s="157">
        <v>67699.539999999994</v>
      </c>
      <c r="F244" s="155">
        <v>106600</v>
      </c>
      <c r="G244" s="157">
        <v>106600</v>
      </c>
      <c r="H244" s="156">
        <v>114600</v>
      </c>
      <c r="I244" s="157">
        <v>114600</v>
      </c>
      <c r="J244" s="157">
        <v>114600</v>
      </c>
    </row>
    <row r="245" spans="1:10" x14ac:dyDescent="0.2">
      <c r="A245" s="213">
        <v>218</v>
      </c>
      <c r="B245" s="483" t="s">
        <v>272</v>
      </c>
      <c r="C245" s="483"/>
      <c r="D245" s="483"/>
      <c r="E245" s="157">
        <v>0</v>
      </c>
      <c r="F245" s="155">
        <v>0</v>
      </c>
      <c r="G245" s="157">
        <v>0</v>
      </c>
      <c r="H245" s="156">
        <v>61400</v>
      </c>
      <c r="I245" s="157">
        <v>15000</v>
      </c>
      <c r="J245" s="157">
        <v>15000</v>
      </c>
    </row>
    <row r="246" spans="1:10" ht="15" customHeight="1" x14ac:dyDescent="0.2">
      <c r="A246" s="497" t="s">
        <v>273</v>
      </c>
      <c r="B246" s="497"/>
      <c r="C246" s="497"/>
      <c r="D246" s="497"/>
      <c r="E246" s="132">
        <f>SUM(E242:E245)</f>
        <v>1415611.68</v>
      </c>
      <c r="F246" s="132">
        <f t="shared" ref="F246:J246" si="46">SUM(F242:F245)</f>
        <v>1497200</v>
      </c>
      <c r="G246" s="132">
        <f t="shared" si="46"/>
        <v>1497200</v>
      </c>
      <c r="H246" s="132">
        <f t="shared" si="46"/>
        <v>1628800</v>
      </c>
      <c r="I246" s="132">
        <f t="shared" si="46"/>
        <v>1602900</v>
      </c>
      <c r="J246" s="132">
        <f t="shared" si="46"/>
        <v>1612900</v>
      </c>
    </row>
    <row r="247" spans="1:10" ht="15" customHeight="1" x14ac:dyDescent="0.2">
      <c r="A247" s="497" t="s">
        <v>274</v>
      </c>
      <c r="B247" s="497"/>
      <c r="C247" s="497"/>
      <c r="D247" s="497"/>
      <c r="E247" s="497"/>
      <c r="F247" s="497"/>
      <c r="G247" s="497"/>
      <c r="H247" s="497"/>
      <c r="I247" s="497"/>
      <c r="J247" s="137"/>
    </row>
    <row r="248" spans="1:10" x14ac:dyDescent="0.2">
      <c r="A248" s="213">
        <v>230</v>
      </c>
      <c r="B248" s="483" t="s">
        <v>191</v>
      </c>
      <c r="C248" s="483"/>
      <c r="D248" s="483"/>
      <c r="E248" s="157">
        <v>7991.07</v>
      </c>
      <c r="F248" s="155">
        <v>20000</v>
      </c>
      <c r="G248" s="157">
        <v>20000</v>
      </c>
      <c r="H248" s="156">
        <v>20000</v>
      </c>
      <c r="I248" s="157">
        <v>20000</v>
      </c>
      <c r="J248" s="157">
        <v>20000</v>
      </c>
    </row>
    <row r="249" spans="1:10" x14ac:dyDescent="0.2">
      <c r="A249" s="213">
        <v>232</v>
      </c>
      <c r="B249" s="483" t="s">
        <v>192</v>
      </c>
      <c r="C249" s="483"/>
      <c r="D249" s="483"/>
      <c r="E249" s="157">
        <v>64983.83</v>
      </c>
      <c r="F249" s="155">
        <v>1200000</v>
      </c>
      <c r="G249" s="157">
        <v>1200000</v>
      </c>
      <c r="H249" s="156">
        <v>1200000</v>
      </c>
      <c r="I249" s="157">
        <v>1200000</v>
      </c>
      <c r="J249" s="157">
        <v>1200000</v>
      </c>
    </row>
    <row r="250" spans="1:10" x14ac:dyDescent="0.2">
      <c r="A250" s="213">
        <v>277</v>
      </c>
      <c r="B250" s="483" t="s">
        <v>1250</v>
      </c>
      <c r="C250" s="483"/>
      <c r="D250" s="483"/>
      <c r="E250" s="157">
        <v>385673.86</v>
      </c>
      <c r="F250" s="155">
        <v>0</v>
      </c>
      <c r="G250" s="157">
        <v>0</v>
      </c>
      <c r="H250" s="156">
        <v>0</v>
      </c>
      <c r="I250" s="157">
        <v>0</v>
      </c>
      <c r="J250" s="157">
        <v>0</v>
      </c>
    </row>
    <row r="251" spans="1:10" x14ac:dyDescent="0.2">
      <c r="A251" s="213">
        <v>279</v>
      </c>
      <c r="B251" s="483" t="s">
        <v>1252</v>
      </c>
      <c r="C251" s="483"/>
      <c r="D251" s="483"/>
      <c r="E251" s="157">
        <v>339986.36</v>
      </c>
      <c r="F251" s="155">
        <v>0</v>
      </c>
      <c r="G251" s="157">
        <v>0</v>
      </c>
      <c r="H251" s="156">
        <v>0</v>
      </c>
      <c r="I251" s="157">
        <v>0</v>
      </c>
      <c r="J251" s="157">
        <v>0</v>
      </c>
    </row>
    <row r="252" spans="1:10" x14ac:dyDescent="0.2">
      <c r="A252" s="213">
        <v>283</v>
      </c>
      <c r="B252" s="483" t="s">
        <v>218</v>
      </c>
      <c r="C252" s="483"/>
      <c r="D252" s="483"/>
      <c r="E252" s="157">
        <v>420000</v>
      </c>
      <c r="F252" s="155">
        <v>430000</v>
      </c>
      <c r="G252" s="157">
        <v>430000</v>
      </c>
      <c r="H252" s="156">
        <v>430000</v>
      </c>
      <c r="I252" s="157">
        <v>430000</v>
      </c>
      <c r="J252" s="157">
        <v>430000</v>
      </c>
    </row>
    <row r="253" spans="1:10" x14ac:dyDescent="0.2">
      <c r="A253" s="497" t="s">
        <v>276</v>
      </c>
      <c r="B253" s="497"/>
      <c r="C253" s="497"/>
      <c r="D253" s="497"/>
      <c r="E253" s="132">
        <f t="shared" ref="E253:J253" si="47">SUM(E248:E252)</f>
        <v>1218635.1200000001</v>
      </c>
      <c r="F253" s="193">
        <f t="shared" si="47"/>
        <v>1650000</v>
      </c>
      <c r="G253" s="132">
        <f t="shared" si="47"/>
        <v>1650000</v>
      </c>
      <c r="H253" s="132">
        <f>SUM(H248:H252)</f>
        <v>1650000</v>
      </c>
      <c r="I253" s="132">
        <f t="shared" si="47"/>
        <v>1650000</v>
      </c>
      <c r="J253" s="132">
        <f t="shared" si="47"/>
        <v>1650000</v>
      </c>
    </row>
    <row r="254" spans="1:10" ht="15" customHeight="1" x14ac:dyDescent="0.2">
      <c r="A254" s="498" t="s">
        <v>277</v>
      </c>
      <c r="B254" s="498"/>
      <c r="C254" s="498"/>
      <c r="D254" s="498"/>
      <c r="E254" s="134">
        <f t="shared" ref="E254:J254" si="48">SUM(E246,E253)</f>
        <v>2634246.7999999998</v>
      </c>
      <c r="F254" s="134">
        <f t="shared" si="48"/>
        <v>3147200</v>
      </c>
      <c r="G254" s="134">
        <f t="shared" si="48"/>
        <v>3147200</v>
      </c>
      <c r="H254" s="134">
        <f t="shared" si="48"/>
        <v>3278800</v>
      </c>
      <c r="I254" s="134">
        <f t="shared" si="48"/>
        <v>3252900</v>
      </c>
      <c r="J254" s="134">
        <f t="shared" si="48"/>
        <v>3262900</v>
      </c>
    </row>
    <row r="255" spans="1:10" ht="11.25" customHeight="1" x14ac:dyDescent="0.2">
      <c r="A255" s="483"/>
      <c r="B255" s="483"/>
      <c r="C255" s="483"/>
      <c r="D255" s="483"/>
      <c r="E255" s="483"/>
      <c r="F255" s="483"/>
      <c r="G255" s="483"/>
      <c r="H255" s="483"/>
      <c r="I255" s="483"/>
      <c r="J255" s="137"/>
    </row>
    <row r="256" spans="1:10" x14ac:dyDescent="0.2">
      <c r="A256" s="500" t="s">
        <v>14</v>
      </c>
      <c r="B256" s="500"/>
      <c r="C256" s="500"/>
      <c r="D256" s="500"/>
      <c r="E256" s="500"/>
      <c r="F256" s="500"/>
      <c r="G256" s="500"/>
      <c r="H256" s="500"/>
      <c r="I256" s="500"/>
      <c r="J256" s="500"/>
    </row>
    <row r="257" spans="1:10" ht="17.25" customHeight="1" x14ac:dyDescent="0.2">
      <c r="A257" s="484" t="s">
        <v>224</v>
      </c>
      <c r="B257" s="484"/>
      <c r="C257" s="484"/>
      <c r="D257" s="484"/>
      <c r="E257" s="482" t="str">
        <f t="shared" ref="E257:J257" si="49">E24</f>
        <v>Actuals           2013-2014</v>
      </c>
      <c r="F257" s="482" t="str">
        <f t="shared" si="49"/>
        <v>Approved Estimates          2014-2015</v>
      </c>
      <c r="G257" s="482" t="str">
        <f t="shared" si="49"/>
        <v>Revised Estimates                 2014-2015</v>
      </c>
      <c r="H257" s="482" t="str">
        <f t="shared" si="49"/>
        <v>Budget Estimates      2015-2016</v>
      </c>
      <c r="I257" s="482" t="str">
        <f t="shared" si="49"/>
        <v>Forward Estimates     2016-2017</v>
      </c>
      <c r="J257" s="482" t="str">
        <f t="shared" si="49"/>
        <v>Forward Estimates     2017-2018</v>
      </c>
    </row>
    <row r="258" spans="1:10" ht="16.5" customHeight="1" x14ac:dyDescent="0.2">
      <c r="A258" s="119" t="s">
        <v>225</v>
      </c>
      <c r="B258" s="119" t="s">
        <v>226</v>
      </c>
      <c r="C258" s="484" t="s">
        <v>227</v>
      </c>
      <c r="D258" s="484"/>
      <c r="E258" s="482"/>
      <c r="F258" s="482"/>
      <c r="G258" s="482"/>
      <c r="H258" s="482"/>
      <c r="I258" s="482"/>
      <c r="J258" s="482"/>
    </row>
    <row r="259" spans="1:10" ht="15" customHeight="1" x14ac:dyDescent="0.2">
      <c r="A259" s="135"/>
      <c r="B259" s="135"/>
      <c r="C259" s="497"/>
      <c r="D259" s="497"/>
      <c r="E259" s="133"/>
      <c r="F259" s="155"/>
      <c r="G259" s="133"/>
      <c r="H259" s="123"/>
      <c r="I259" s="133"/>
      <c r="J259" s="122"/>
    </row>
    <row r="260" spans="1:10" x14ac:dyDescent="0.2">
      <c r="A260" s="135"/>
      <c r="B260" s="135"/>
      <c r="C260" s="497"/>
      <c r="D260" s="497"/>
      <c r="E260" s="133"/>
      <c r="F260" s="155"/>
      <c r="G260" s="133"/>
      <c r="H260" s="123"/>
      <c r="I260" s="133"/>
      <c r="J260" s="122"/>
    </row>
    <row r="261" spans="1:10" ht="10.5" customHeight="1" x14ac:dyDescent="0.2">
      <c r="A261" s="487" t="s">
        <v>14</v>
      </c>
      <c r="B261" s="487"/>
      <c r="C261" s="487"/>
      <c r="D261" s="487"/>
      <c r="E261" s="124">
        <v>0</v>
      </c>
      <c r="F261" s="124">
        <v>0</v>
      </c>
      <c r="G261" s="124">
        <v>0</v>
      </c>
      <c r="H261" s="124">
        <v>0</v>
      </c>
      <c r="I261" s="124">
        <v>0</v>
      </c>
      <c r="J261" s="124">
        <v>0</v>
      </c>
    </row>
    <row r="262" spans="1:10" ht="12" customHeight="1" x14ac:dyDescent="0.2">
      <c r="A262" s="537"/>
      <c r="B262" s="537"/>
      <c r="C262" s="537"/>
      <c r="D262" s="537"/>
      <c r="E262" s="537"/>
      <c r="F262" s="537"/>
      <c r="G262" s="537"/>
      <c r="H262" s="537"/>
      <c r="I262" s="537"/>
      <c r="J262" s="537"/>
    </row>
    <row r="263" spans="1:10" ht="12.75" customHeight="1" x14ac:dyDescent="0.2">
      <c r="A263" s="499" t="s">
        <v>266</v>
      </c>
      <c r="B263" s="499"/>
      <c r="C263" s="499"/>
      <c r="D263" s="499"/>
      <c r="E263" s="499"/>
      <c r="F263" s="499"/>
      <c r="G263" s="499"/>
      <c r="H263" s="499"/>
      <c r="I263" s="499"/>
      <c r="J263" s="499"/>
    </row>
    <row r="264" spans="1:10" ht="12" customHeight="1" x14ac:dyDescent="0.2">
      <c r="A264" s="484" t="s">
        <v>278</v>
      </c>
      <c r="B264" s="484"/>
      <c r="C264" s="484"/>
      <c r="D264" s="120" t="s">
        <v>279</v>
      </c>
      <c r="E264" s="120" t="s">
        <v>280</v>
      </c>
      <c r="F264" s="484" t="s">
        <v>278</v>
      </c>
      <c r="G264" s="484"/>
      <c r="H264" s="484"/>
      <c r="I264" s="120" t="s">
        <v>279</v>
      </c>
      <c r="J264" s="120" t="s">
        <v>280</v>
      </c>
    </row>
    <row r="265" spans="1:10" x14ac:dyDescent="0.2">
      <c r="A265" s="485" t="s">
        <v>2524</v>
      </c>
      <c r="B265" s="485"/>
      <c r="C265" s="485"/>
      <c r="D265" s="121" t="s">
        <v>2302</v>
      </c>
      <c r="E265" s="121">
        <v>1</v>
      </c>
      <c r="F265" s="485" t="s">
        <v>2525</v>
      </c>
      <c r="G265" s="485"/>
      <c r="H265" s="485"/>
      <c r="I265" s="121">
        <v>0</v>
      </c>
      <c r="J265" s="121">
        <v>12</v>
      </c>
    </row>
    <row r="266" spans="1:10" ht="12.75" customHeight="1" x14ac:dyDescent="0.2">
      <c r="A266" s="485" t="s">
        <v>2526</v>
      </c>
      <c r="B266" s="485"/>
      <c r="C266" s="485"/>
      <c r="D266" s="121" t="s">
        <v>2317</v>
      </c>
      <c r="E266" s="121">
        <v>1</v>
      </c>
      <c r="F266" s="485" t="s">
        <v>2527</v>
      </c>
      <c r="G266" s="485"/>
      <c r="H266" s="485"/>
      <c r="I266" s="121">
        <v>0</v>
      </c>
      <c r="J266" s="121">
        <v>7</v>
      </c>
    </row>
    <row r="267" spans="1:10" x14ac:dyDescent="0.2">
      <c r="A267" s="485" t="s">
        <v>2528</v>
      </c>
      <c r="B267" s="485"/>
      <c r="C267" s="485"/>
      <c r="D267" s="121" t="s">
        <v>2317</v>
      </c>
      <c r="E267" s="121">
        <v>1</v>
      </c>
      <c r="F267" s="485" t="s">
        <v>2529</v>
      </c>
      <c r="G267" s="485"/>
      <c r="H267" s="485"/>
      <c r="I267" s="121">
        <v>0</v>
      </c>
      <c r="J267" s="121">
        <v>1</v>
      </c>
    </row>
    <row r="268" spans="1:10" ht="12" customHeight="1" x14ac:dyDescent="0.2">
      <c r="A268" s="485" t="s">
        <v>2530</v>
      </c>
      <c r="B268" s="485"/>
      <c r="C268" s="485"/>
      <c r="D268" s="121" t="s">
        <v>2317</v>
      </c>
      <c r="E268" s="121">
        <v>1</v>
      </c>
      <c r="F268" s="485" t="s">
        <v>2531</v>
      </c>
      <c r="G268" s="485"/>
      <c r="H268" s="485"/>
      <c r="I268" s="121">
        <v>0</v>
      </c>
      <c r="J268" s="121">
        <v>1</v>
      </c>
    </row>
    <row r="269" spans="1:10" x14ac:dyDescent="0.2">
      <c r="A269" s="485" t="s">
        <v>2532</v>
      </c>
      <c r="B269" s="485"/>
      <c r="C269" s="485"/>
      <c r="D269" s="121" t="s">
        <v>1528</v>
      </c>
      <c r="E269" s="121">
        <v>2</v>
      </c>
      <c r="F269" s="485" t="s">
        <v>2518</v>
      </c>
      <c r="G269" s="485"/>
      <c r="H269" s="485"/>
      <c r="I269" s="121">
        <v>0</v>
      </c>
      <c r="J269" s="121">
        <v>1</v>
      </c>
    </row>
    <row r="270" spans="1:10" x14ac:dyDescent="0.2">
      <c r="A270" s="485" t="s">
        <v>2533</v>
      </c>
      <c r="B270" s="485"/>
      <c r="C270" s="485"/>
      <c r="D270" s="121" t="s">
        <v>1157</v>
      </c>
      <c r="E270" s="121">
        <v>1</v>
      </c>
      <c r="F270" s="485" t="s">
        <v>2534</v>
      </c>
      <c r="G270" s="485"/>
      <c r="H270" s="485"/>
      <c r="I270" s="121">
        <v>0</v>
      </c>
      <c r="J270" s="121">
        <v>1</v>
      </c>
    </row>
    <row r="271" spans="1:10" x14ac:dyDescent="0.2">
      <c r="A271" s="485" t="s">
        <v>2535</v>
      </c>
      <c r="B271" s="485"/>
      <c r="C271" s="485"/>
      <c r="D271" s="121" t="s">
        <v>2362</v>
      </c>
      <c r="E271" s="121">
        <v>1</v>
      </c>
      <c r="F271" s="485" t="s">
        <v>2536</v>
      </c>
      <c r="G271" s="485"/>
      <c r="H271" s="485"/>
      <c r="I271" s="121">
        <v>0</v>
      </c>
      <c r="J271" s="121">
        <v>2</v>
      </c>
    </row>
    <row r="272" spans="1:10" ht="12.75" customHeight="1" x14ac:dyDescent="0.2">
      <c r="A272" s="485" t="s">
        <v>2537</v>
      </c>
      <c r="B272" s="485"/>
      <c r="C272" s="485"/>
      <c r="D272" s="121" t="s">
        <v>1157</v>
      </c>
      <c r="E272" s="121">
        <v>3</v>
      </c>
      <c r="F272" s="485"/>
      <c r="G272" s="485"/>
      <c r="H272" s="485"/>
      <c r="I272" s="121"/>
      <c r="J272" s="121"/>
    </row>
    <row r="273" spans="1:10" x14ac:dyDescent="0.2">
      <c r="A273" s="585" t="s">
        <v>281</v>
      </c>
      <c r="B273" s="585"/>
      <c r="C273" s="585"/>
      <c r="D273" s="585"/>
      <c r="E273" s="585"/>
      <c r="F273" s="585"/>
      <c r="G273" s="585"/>
      <c r="H273" s="585"/>
      <c r="I273" s="585"/>
      <c r="J273" s="252">
        <f>SUM(J265:J272)</f>
        <v>25</v>
      </c>
    </row>
    <row r="274" spans="1:10" ht="15" customHeight="1" x14ac:dyDescent="0.2">
      <c r="A274" s="483"/>
      <c r="B274" s="483"/>
      <c r="C274" s="483"/>
      <c r="D274" s="483"/>
      <c r="E274" s="483"/>
      <c r="F274" s="483"/>
      <c r="G274" s="483"/>
      <c r="H274" s="483"/>
      <c r="I274" s="483"/>
      <c r="J274" s="483"/>
    </row>
    <row r="275" spans="1:10" x14ac:dyDescent="0.2">
      <c r="A275" s="502" t="s">
        <v>282</v>
      </c>
      <c r="B275" s="502"/>
      <c r="C275" s="502"/>
      <c r="D275" s="502"/>
      <c r="E275" s="502"/>
      <c r="F275" s="502"/>
      <c r="G275" s="502"/>
      <c r="H275" s="502"/>
      <c r="I275" s="502"/>
      <c r="J275" s="502"/>
    </row>
    <row r="276" spans="1:10" x14ac:dyDescent="0.2">
      <c r="A276" s="503" t="s">
        <v>283</v>
      </c>
      <c r="B276" s="503"/>
      <c r="C276" s="503"/>
      <c r="D276" s="503"/>
      <c r="E276" s="503"/>
      <c r="F276" s="503"/>
      <c r="G276" s="503"/>
      <c r="H276" s="503"/>
      <c r="I276" s="503"/>
      <c r="J276" s="503"/>
    </row>
    <row r="277" spans="1:10" x14ac:dyDescent="0.2">
      <c r="A277" s="532" t="s">
        <v>1253</v>
      </c>
      <c r="B277" s="532"/>
      <c r="C277" s="532"/>
      <c r="D277" s="532"/>
      <c r="E277" s="532"/>
      <c r="F277" s="532"/>
      <c r="G277" s="532"/>
      <c r="H277" s="532"/>
      <c r="I277" s="532"/>
      <c r="J277" s="532"/>
    </row>
    <row r="278" spans="1:10" ht="15" customHeight="1" x14ac:dyDescent="0.2">
      <c r="A278" s="507" t="s">
        <v>1254</v>
      </c>
      <c r="B278" s="507"/>
      <c r="C278" s="507"/>
      <c r="D278" s="507"/>
      <c r="E278" s="507"/>
      <c r="F278" s="507"/>
      <c r="G278" s="507"/>
      <c r="H278" s="507"/>
      <c r="I278" s="507"/>
      <c r="J278" s="507"/>
    </row>
    <row r="279" spans="1:10" x14ac:dyDescent="0.2">
      <c r="A279" s="483"/>
      <c r="B279" s="483"/>
      <c r="C279" s="483"/>
      <c r="D279" s="483"/>
      <c r="E279" s="483"/>
      <c r="F279" s="483"/>
      <c r="G279" s="483"/>
      <c r="H279" s="483"/>
      <c r="I279" s="483"/>
      <c r="J279" s="483"/>
    </row>
    <row r="280" spans="1:10" x14ac:dyDescent="0.2">
      <c r="A280" s="506" t="s">
        <v>359</v>
      </c>
      <c r="B280" s="506"/>
      <c r="C280" s="506"/>
      <c r="D280" s="506"/>
      <c r="E280" s="506"/>
      <c r="F280" s="506"/>
      <c r="G280" s="506"/>
      <c r="H280" s="506"/>
      <c r="I280" s="506"/>
      <c r="J280" s="506"/>
    </row>
    <row r="281" spans="1:10" x14ac:dyDescent="0.2">
      <c r="A281" s="483"/>
      <c r="B281" s="483"/>
      <c r="C281" s="483"/>
      <c r="D281" s="483"/>
      <c r="E281" s="483"/>
      <c r="F281" s="483"/>
      <c r="G281" s="483"/>
      <c r="H281" s="483"/>
      <c r="I281" s="483"/>
      <c r="J281" s="483"/>
    </row>
    <row r="282" spans="1:10" x14ac:dyDescent="0.2">
      <c r="A282" s="483"/>
      <c r="B282" s="483"/>
      <c r="C282" s="483"/>
      <c r="D282" s="483"/>
      <c r="E282" s="483"/>
      <c r="F282" s="483"/>
      <c r="G282" s="483"/>
      <c r="H282" s="483"/>
      <c r="I282" s="483"/>
      <c r="J282" s="483"/>
    </row>
    <row r="283" spans="1:10" x14ac:dyDescent="0.2">
      <c r="A283" s="483"/>
      <c r="B283" s="483"/>
      <c r="C283" s="483"/>
      <c r="D283" s="483"/>
      <c r="E283" s="483"/>
      <c r="F283" s="483"/>
      <c r="G283" s="483"/>
      <c r="H283" s="483"/>
      <c r="I283" s="483"/>
      <c r="J283" s="483"/>
    </row>
    <row r="284" spans="1:10" ht="25.5" customHeight="1" x14ac:dyDescent="0.2">
      <c r="A284" s="502" t="s">
        <v>289</v>
      </c>
      <c r="B284" s="502"/>
      <c r="C284" s="502"/>
      <c r="D284" s="502"/>
      <c r="E284" s="502"/>
      <c r="F284" s="148" t="str">
        <f>F146</f>
        <v xml:space="preserve"> Actual 2013/14</v>
      </c>
      <c r="G284" s="148" t="str">
        <f>G146</f>
        <v xml:space="preserve"> Estimate 2014/15</v>
      </c>
      <c r="H284" s="148" t="str">
        <f>H146</f>
        <v xml:space="preserve"> Target 2015/16</v>
      </c>
      <c r="I284" s="148" t="str">
        <f>I146</f>
        <v xml:space="preserve"> Target 2016/17</v>
      </c>
      <c r="J284" s="148" t="str">
        <f>J146</f>
        <v xml:space="preserve"> Target 2017/18</v>
      </c>
    </row>
    <row r="285" spans="1:10" x14ac:dyDescent="0.2">
      <c r="A285" s="502" t="s">
        <v>295</v>
      </c>
      <c r="B285" s="502"/>
      <c r="C285" s="502"/>
      <c r="D285" s="502"/>
      <c r="E285" s="502"/>
      <c r="F285" s="502"/>
      <c r="G285" s="502"/>
      <c r="H285" s="502"/>
      <c r="I285" s="502"/>
      <c r="J285" s="502"/>
    </row>
    <row r="286" spans="1:10" x14ac:dyDescent="0.2">
      <c r="A286" s="538" t="s">
        <v>1255</v>
      </c>
      <c r="B286" s="538"/>
      <c r="C286" s="538"/>
      <c r="D286" s="538"/>
      <c r="E286" s="538"/>
      <c r="F286" s="200"/>
      <c r="G286" s="137"/>
      <c r="H286" s="137"/>
      <c r="I286" s="137"/>
      <c r="J286" s="137"/>
    </row>
    <row r="287" spans="1:10" x14ac:dyDescent="0.2">
      <c r="A287" s="538" t="s">
        <v>1256</v>
      </c>
      <c r="B287" s="538"/>
      <c r="C287" s="538"/>
      <c r="D287" s="538"/>
      <c r="E287" s="538"/>
      <c r="F287" s="200"/>
      <c r="G287" s="137"/>
      <c r="H287" s="137"/>
      <c r="I287" s="137"/>
      <c r="J287" s="137"/>
    </row>
    <row r="288" spans="1:10" ht="15" customHeight="1" x14ac:dyDescent="0.2">
      <c r="A288" s="538" t="s">
        <v>1257</v>
      </c>
      <c r="B288" s="538"/>
      <c r="C288" s="538"/>
      <c r="D288" s="538"/>
      <c r="E288" s="538"/>
      <c r="F288" s="200"/>
      <c r="G288" s="137"/>
      <c r="H288" s="137"/>
      <c r="I288" s="137"/>
      <c r="J288" s="137"/>
    </row>
    <row r="289" spans="1:10" x14ac:dyDescent="0.2">
      <c r="A289" s="507"/>
      <c r="B289" s="507"/>
      <c r="C289" s="507"/>
      <c r="D289" s="507"/>
      <c r="E289" s="507"/>
      <c r="F289" s="200"/>
      <c r="G289" s="137"/>
      <c r="H289" s="137"/>
      <c r="I289" s="137"/>
      <c r="J289" s="137"/>
    </row>
    <row r="290" spans="1:10" ht="22.5" customHeight="1" x14ac:dyDescent="0.2">
      <c r="A290" s="502" t="s">
        <v>300</v>
      </c>
      <c r="B290" s="502"/>
      <c r="C290" s="502"/>
      <c r="D290" s="502"/>
      <c r="E290" s="502"/>
      <c r="F290" s="502"/>
      <c r="G290" s="502"/>
      <c r="H290" s="502"/>
      <c r="I290" s="502"/>
      <c r="J290" s="502"/>
    </row>
    <row r="291" spans="1:10" x14ac:dyDescent="0.2">
      <c r="A291" s="538" t="s">
        <v>1258</v>
      </c>
      <c r="B291" s="538"/>
      <c r="C291" s="538"/>
      <c r="D291" s="538"/>
      <c r="E291" s="538"/>
      <c r="F291" s="200"/>
      <c r="G291" s="137"/>
      <c r="H291" s="137"/>
      <c r="I291" s="137"/>
      <c r="J291" s="137"/>
    </row>
    <row r="292" spans="1:10" x14ac:dyDescent="0.2">
      <c r="A292" s="538" t="s">
        <v>1259</v>
      </c>
      <c r="B292" s="538"/>
      <c r="C292" s="538"/>
      <c r="D292" s="538"/>
      <c r="E292" s="538"/>
      <c r="F292" s="200"/>
      <c r="G292" s="137"/>
      <c r="H292" s="137"/>
      <c r="I292" s="137"/>
      <c r="J292" s="137"/>
    </row>
    <row r="293" spans="1:10" x14ac:dyDescent="0.2">
      <c r="A293" s="538" t="s">
        <v>1260</v>
      </c>
      <c r="B293" s="538"/>
      <c r="C293" s="538"/>
      <c r="D293" s="538"/>
      <c r="E293" s="538"/>
      <c r="F293" s="200"/>
      <c r="G293" s="137"/>
      <c r="H293" s="137"/>
      <c r="I293" s="137"/>
      <c r="J293" s="137"/>
    </row>
    <row r="294" spans="1:10" x14ac:dyDescent="0.2">
      <c r="A294" s="538" t="s">
        <v>1261</v>
      </c>
      <c r="B294" s="538"/>
      <c r="C294" s="538"/>
      <c r="D294" s="538"/>
      <c r="E294" s="538"/>
      <c r="F294" s="200"/>
      <c r="G294" s="137"/>
      <c r="H294" s="137"/>
      <c r="I294" s="137"/>
      <c r="J294" s="137"/>
    </row>
    <row r="295" spans="1:10" x14ac:dyDescent="0.2">
      <c r="A295" s="483"/>
      <c r="B295" s="483"/>
      <c r="C295" s="483"/>
      <c r="D295" s="483"/>
      <c r="E295" s="483"/>
      <c r="F295" s="483"/>
      <c r="G295" s="483"/>
      <c r="H295" s="483"/>
      <c r="I295" s="483"/>
      <c r="J295" s="483"/>
    </row>
    <row r="296" spans="1:10" ht="13.9" customHeight="1" x14ac:dyDescent="0.2">
      <c r="A296" s="492" t="s">
        <v>1262</v>
      </c>
      <c r="B296" s="492"/>
      <c r="C296" s="492"/>
      <c r="D296" s="492"/>
      <c r="E296" s="492"/>
      <c r="F296" s="492"/>
      <c r="G296" s="492"/>
      <c r="H296" s="492"/>
      <c r="I296" s="492"/>
      <c r="J296" s="492"/>
    </row>
    <row r="297" spans="1:10" ht="12" customHeight="1" x14ac:dyDescent="0.2">
      <c r="A297" s="578" t="s">
        <v>269</v>
      </c>
      <c r="B297" s="578"/>
      <c r="C297" s="578"/>
      <c r="D297" s="578"/>
      <c r="E297" s="578"/>
      <c r="F297" s="578"/>
      <c r="G297" s="578"/>
      <c r="H297" s="578"/>
      <c r="I297" s="578"/>
      <c r="J297" s="578"/>
    </row>
    <row r="298" spans="1:10" x14ac:dyDescent="0.2">
      <c r="A298" s="483" t="s">
        <v>1263</v>
      </c>
      <c r="B298" s="483"/>
      <c r="C298" s="483"/>
      <c r="D298" s="483"/>
      <c r="E298" s="483"/>
      <c r="F298" s="483"/>
      <c r="G298" s="483"/>
      <c r="H298" s="483"/>
      <c r="I298" s="483"/>
      <c r="J298" s="483"/>
    </row>
    <row r="299" spans="1:10" x14ac:dyDescent="0.2">
      <c r="A299" s="482" t="s">
        <v>271</v>
      </c>
      <c r="B299" s="482"/>
      <c r="C299" s="482"/>
      <c r="D299" s="482"/>
      <c r="E299" s="482"/>
      <c r="F299" s="482"/>
      <c r="G299" s="482"/>
      <c r="H299" s="482"/>
      <c r="I299" s="482"/>
      <c r="J299" s="482"/>
    </row>
    <row r="300" spans="1:10" ht="33.75" x14ac:dyDescent="0.2">
      <c r="A300" s="131" t="s">
        <v>225</v>
      </c>
      <c r="B300" s="493" t="s">
        <v>224</v>
      </c>
      <c r="C300" s="493"/>
      <c r="D300" s="493"/>
      <c r="E300" s="120" t="str">
        <f t="shared" ref="E300:J300" si="50">E24</f>
        <v>Actuals           2013-2014</v>
      </c>
      <c r="F300" s="120" t="str">
        <f t="shared" si="50"/>
        <v>Approved Estimates          2014-2015</v>
      </c>
      <c r="G300" s="120" t="str">
        <f t="shared" si="50"/>
        <v>Revised Estimates                 2014-2015</v>
      </c>
      <c r="H300" s="120" t="str">
        <f t="shared" si="50"/>
        <v>Budget Estimates      2015-2016</v>
      </c>
      <c r="I300" s="120" t="str">
        <f t="shared" si="50"/>
        <v>Forward Estimates     2016-2017</v>
      </c>
      <c r="J300" s="120" t="str">
        <f t="shared" si="50"/>
        <v>Forward Estimates     2017-2018</v>
      </c>
    </row>
    <row r="301" spans="1:10" x14ac:dyDescent="0.2">
      <c r="A301" s="213">
        <v>130</v>
      </c>
      <c r="B301" s="483" t="s">
        <v>1264</v>
      </c>
      <c r="C301" s="483" t="s">
        <v>1264</v>
      </c>
      <c r="D301" s="483" t="s">
        <v>1264</v>
      </c>
      <c r="E301" s="157">
        <v>46476</v>
      </c>
      <c r="F301" s="155">
        <v>55000</v>
      </c>
      <c r="G301" s="157">
        <v>30000</v>
      </c>
      <c r="H301" s="156">
        <v>55000</v>
      </c>
      <c r="I301" s="157">
        <v>55000</v>
      </c>
      <c r="J301" s="157">
        <v>55000</v>
      </c>
    </row>
    <row r="302" spans="1:10" x14ac:dyDescent="0.2">
      <c r="A302" s="213">
        <v>130</v>
      </c>
      <c r="B302" s="483" t="s">
        <v>1265</v>
      </c>
      <c r="C302" s="483" t="s">
        <v>1265</v>
      </c>
      <c r="D302" s="483" t="s">
        <v>1265</v>
      </c>
      <c r="E302" s="157">
        <v>79895</v>
      </c>
      <c r="F302" s="155">
        <v>110000</v>
      </c>
      <c r="G302" s="157">
        <v>62000</v>
      </c>
      <c r="H302" s="156">
        <v>110000</v>
      </c>
      <c r="I302" s="157">
        <v>110000</v>
      </c>
      <c r="J302" s="157">
        <v>110000</v>
      </c>
    </row>
    <row r="303" spans="1:10" x14ac:dyDescent="0.2">
      <c r="A303" s="213">
        <v>130</v>
      </c>
      <c r="B303" s="483" t="s">
        <v>1266</v>
      </c>
      <c r="C303" s="483"/>
      <c r="D303" s="483"/>
      <c r="E303" s="157">
        <v>51195.27</v>
      </c>
      <c r="F303" s="155">
        <v>150000</v>
      </c>
      <c r="G303" s="157">
        <v>40000</v>
      </c>
      <c r="H303" s="156">
        <v>150000</v>
      </c>
      <c r="I303" s="157">
        <v>150000</v>
      </c>
      <c r="J303" s="157">
        <v>150000</v>
      </c>
    </row>
    <row r="304" spans="1:10" x14ac:dyDescent="0.2">
      <c r="A304" s="213">
        <v>135</v>
      </c>
      <c r="B304" s="483" t="s">
        <v>1267</v>
      </c>
      <c r="C304" s="483" t="s">
        <v>1267</v>
      </c>
      <c r="D304" s="483" t="s">
        <v>1267</v>
      </c>
      <c r="E304" s="157">
        <v>17765</v>
      </c>
      <c r="F304" s="155">
        <v>12000</v>
      </c>
      <c r="G304" s="157">
        <v>12000</v>
      </c>
      <c r="H304" s="156">
        <v>12000</v>
      </c>
      <c r="I304" s="157">
        <v>12000</v>
      </c>
      <c r="J304" s="157">
        <v>12000</v>
      </c>
    </row>
    <row r="305" spans="1:10" x14ac:dyDescent="0.2">
      <c r="A305" s="213">
        <v>160</v>
      </c>
      <c r="B305" s="483" t="s">
        <v>1268</v>
      </c>
      <c r="C305" s="483" t="s">
        <v>1268</v>
      </c>
      <c r="D305" s="483" t="s">
        <v>1268</v>
      </c>
      <c r="E305" s="157">
        <v>52371</v>
      </c>
      <c r="F305" s="155">
        <v>50000</v>
      </c>
      <c r="G305" s="157">
        <v>50000</v>
      </c>
      <c r="H305" s="156">
        <v>50000</v>
      </c>
      <c r="I305" s="157">
        <v>50000</v>
      </c>
      <c r="J305" s="157">
        <v>50000</v>
      </c>
    </row>
    <row r="306" spans="1:10" x14ac:dyDescent="0.2">
      <c r="A306" s="487" t="s">
        <v>1191</v>
      </c>
      <c r="B306" s="487"/>
      <c r="C306" s="487"/>
      <c r="D306" s="487"/>
      <c r="E306" s="124">
        <f t="shared" ref="E306:J306" si="51">SUM(E301:E305)</f>
        <v>247702.27</v>
      </c>
      <c r="F306" s="124">
        <f t="shared" si="51"/>
        <v>377000</v>
      </c>
      <c r="G306" s="124">
        <f t="shared" si="51"/>
        <v>194000</v>
      </c>
      <c r="H306" s="124">
        <f t="shared" si="51"/>
        <v>377000</v>
      </c>
      <c r="I306" s="124">
        <f t="shared" si="51"/>
        <v>377000</v>
      </c>
      <c r="J306" s="124">
        <f t="shared" si="51"/>
        <v>377000</v>
      </c>
    </row>
    <row r="307" spans="1:10" ht="6" customHeight="1" x14ac:dyDescent="0.2">
      <c r="A307" s="483"/>
      <c r="B307" s="483"/>
      <c r="C307" s="483"/>
      <c r="D307" s="483"/>
      <c r="E307" s="483"/>
      <c r="F307" s="483"/>
      <c r="G307" s="483"/>
      <c r="H307" s="483"/>
      <c r="I307" s="483"/>
      <c r="J307" s="483"/>
    </row>
    <row r="308" spans="1:10" x14ac:dyDescent="0.2">
      <c r="A308" s="482" t="s">
        <v>262</v>
      </c>
      <c r="B308" s="482"/>
      <c r="C308" s="482"/>
      <c r="D308" s="482"/>
      <c r="E308" s="482"/>
      <c r="F308" s="482"/>
      <c r="G308" s="482"/>
      <c r="H308" s="482"/>
      <c r="I308" s="482"/>
      <c r="J308" s="482"/>
    </row>
    <row r="309" spans="1:10" ht="33.75" x14ac:dyDescent="0.2">
      <c r="A309" s="131" t="s">
        <v>225</v>
      </c>
      <c r="B309" s="493" t="s">
        <v>224</v>
      </c>
      <c r="C309" s="493"/>
      <c r="D309" s="493"/>
      <c r="E309" s="120" t="str">
        <f t="shared" ref="E309:J309" si="52">E24</f>
        <v>Actuals           2013-2014</v>
      </c>
      <c r="F309" s="120" t="str">
        <f t="shared" si="52"/>
        <v>Approved Estimates          2014-2015</v>
      </c>
      <c r="G309" s="120" t="str">
        <f t="shared" si="52"/>
        <v>Revised Estimates                 2014-2015</v>
      </c>
      <c r="H309" s="120" t="str">
        <f t="shared" si="52"/>
        <v>Budget Estimates      2015-2016</v>
      </c>
      <c r="I309" s="120" t="str">
        <f t="shared" si="52"/>
        <v>Forward Estimates     2016-2017</v>
      </c>
      <c r="J309" s="120" t="str">
        <f t="shared" si="52"/>
        <v>Forward Estimates     2017-2018</v>
      </c>
    </row>
    <row r="310" spans="1:10" ht="12.6" customHeight="1" x14ac:dyDescent="0.2">
      <c r="A310" s="493" t="s">
        <v>6</v>
      </c>
      <c r="B310" s="493"/>
      <c r="C310" s="493"/>
      <c r="D310" s="493"/>
      <c r="E310" s="493"/>
      <c r="F310" s="493"/>
      <c r="G310" s="493"/>
      <c r="H310" s="493"/>
      <c r="I310" s="493"/>
      <c r="J310" s="137"/>
    </row>
    <row r="311" spans="1:10" x14ac:dyDescent="0.2">
      <c r="A311" s="213">
        <v>210</v>
      </c>
      <c r="B311" s="483" t="s">
        <v>6</v>
      </c>
      <c r="C311" s="483"/>
      <c r="D311" s="483"/>
      <c r="E311" s="157">
        <v>929336.91</v>
      </c>
      <c r="F311" s="155">
        <v>1262700</v>
      </c>
      <c r="G311" s="157">
        <v>1262700</v>
      </c>
      <c r="H311" s="156">
        <v>1297900</v>
      </c>
      <c r="I311" s="157">
        <v>1353700</v>
      </c>
      <c r="J311" s="157">
        <v>1444000</v>
      </c>
    </row>
    <row r="312" spans="1:10" x14ac:dyDescent="0.2">
      <c r="A312" s="213">
        <v>212</v>
      </c>
      <c r="B312" s="483" t="s">
        <v>8</v>
      </c>
      <c r="C312" s="483"/>
      <c r="D312" s="483"/>
      <c r="E312" s="157">
        <v>154000.79999999999</v>
      </c>
      <c r="F312" s="155">
        <v>0</v>
      </c>
      <c r="G312" s="157">
        <v>0</v>
      </c>
      <c r="H312" s="156">
        <v>0</v>
      </c>
      <c r="I312" s="157">
        <v>0</v>
      </c>
      <c r="J312" s="157">
        <v>0</v>
      </c>
    </row>
    <row r="313" spans="1:10" x14ac:dyDescent="0.2">
      <c r="A313" s="213">
        <v>216</v>
      </c>
      <c r="B313" s="483" t="s">
        <v>9</v>
      </c>
      <c r="C313" s="483"/>
      <c r="D313" s="483"/>
      <c r="E313" s="157">
        <v>68586.73</v>
      </c>
      <c r="F313" s="155">
        <v>81800</v>
      </c>
      <c r="G313" s="157">
        <v>81800</v>
      </c>
      <c r="H313" s="156">
        <v>68800</v>
      </c>
      <c r="I313" s="157">
        <v>68800</v>
      </c>
      <c r="J313" s="157">
        <v>68800</v>
      </c>
    </row>
    <row r="314" spans="1:10" x14ac:dyDescent="0.2">
      <c r="A314" s="213">
        <v>218</v>
      </c>
      <c r="B314" s="483" t="s">
        <v>272</v>
      </c>
      <c r="C314" s="483"/>
      <c r="D314" s="483"/>
      <c r="E314" s="157">
        <v>28351.5</v>
      </c>
      <c r="F314" s="155">
        <v>24000</v>
      </c>
      <c r="G314" s="157">
        <v>24000</v>
      </c>
      <c r="H314" s="156">
        <v>12000</v>
      </c>
      <c r="I314" s="157">
        <v>12000</v>
      </c>
      <c r="J314" s="157">
        <v>0</v>
      </c>
    </row>
    <row r="315" spans="1:10" x14ac:dyDescent="0.2">
      <c r="A315" s="497" t="s">
        <v>273</v>
      </c>
      <c r="B315" s="497"/>
      <c r="C315" s="497"/>
      <c r="D315" s="497"/>
      <c r="E315" s="132">
        <f>SUM(E311:E314)</f>
        <v>1180275.94</v>
      </c>
      <c r="F315" s="132">
        <f t="shared" ref="F315:J315" si="53">SUM(F311:F314)</f>
        <v>1368500</v>
      </c>
      <c r="G315" s="132">
        <f t="shared" si="53"/>
        <v>1368500</v>
      </c>
      <c r="H315" s="132">
        <f t="shared" si="53"/>
        <v>1378700</v>
      </c>
      <c r="I315" s="132">
        <f t="shared" si="53"/>
        <v>1434500</v>
      </c>
      <c r="J315" s="132">
        <f t="shared" si="53"/>
        <v>1512800</v>
      </c>
    </row>
    <row r="316" spans="1:10" ht="12" customHeight="1" x14ac:dyDescent="0.2">
      <c r="A316" s="497" t="s">
        <v>274</v>
      </c>
      <c r="B316" s="497"/>
      <c r="C316" s="497"/>
      <c r="D316" s="497"/>
      <c r="E316" s="497"/>
      <c r="F316" s="497"/>
      <c r="G316" s="497"/>
      <c r="H316" s="497"/>
      <c r="I316" s="497"/>
      <c r="J316" s="137"/>
    </row>
    <row r="317" spans="1:10" ht="11.45" customHeight="1" x14ac:dyDescent="0.2">
      <c r="A317" s="213">
        <v>224</v>
      </c>
      <c r="B317" s="483" t="s">
        <v>187</v>
      </c>
      <c r="C317" s="483"/>
      <c r="D317" s="483"/>
      <c r="E317" s="157">
        <v>138000</v>
      </c>
      <c r="F317" s="155">
        <v>130000</v>
      </c>
      <c r="G317" s="157">
        <v>130000</v>
      </c>
      <c r="H317" s="156">
        <v>130000</v>
      </c>
      <c r="I317" s="157">
        <v>130000</v>
      </c>
      <c r="J317" s="157">
        <v>130000</v>
      </c>
    </row>
    <row r="318" spans="1:10" ht="11.45" customHeight="1" x14ac:dyDescent="0.2">
      <c r="A318" s="213">
        <v>226</v>
      </c>
      <c r="B318" s="483" t="s">
        <v>188</v>
      </c>
      <c r="C318" s="483"/>
      <c r="D318" s="483"/>
      <c r="E318" s="157">
        <v>14986.19</v>
      </c>
      <c r="F318" s="155">
        <v>14000</v>
      </c>
      <c r="G318" s="157">
        <v>14000</v>
      </c>
      <c r="H318" s="156">
        <v>10000</v>
      </c>
      <c r="I318" s="157">
        <v>10000</v>
      </c>
      <c r="J318" s="157">
        <v>10000</v>
      </c>
    </row>
    <row r="319" spans="1:10" ht="11.45" customHeight="1" x14ac:dyDescent="0.2">
      <c r="A319" s="213">
        <v>228</v>
      </c>
      <c r="B319" s="483" t="s">
        <v>189</v>
      </c>
      <c r="C319" s="483"/>
      <c r="D319" s="483"/>
      <c r="E319" s="157">
        <v>14952.69</v>
      </c>
      <c r="F319" s="155">
        <v>15000</v>
      </c>
      <c r="G319" s="157">
        <v>15000</v>
      </c>
      <c r="H319" s="156">
        <v>15000</v>
      </c>
      <c r="I319" s="157">
        <v>15000</v>
      </c>
      <c r="J319" s="157">
        <v>15000</v>
      </c>
    </row>
    <row r="320" spans="1:10" ht="11.45" customHeight="1" x14ac:dyDescent="0.2">
      <c r="A320" s="213">
        <v>230</v>
      </c>
      <c r="B320" s="483" t="s">
        <v>191</v>
      </c>
      <c r="C320" s="483"/>
      <c r="D320" s="483"/>
      <c r="E320" s="157">
        <v>27922.98</v>
      </c>
      <c r="F320" s="155">
        <v>15000</v>
      </c>
      <c r="G320" s="157">
        <v>15000</v>
      </c>
      <c r="H320" s="156">
        <v>19000</v>
      </c>
      <c r="I320" s="157">
        <v>19000</v>
      </c>
      <c r="J320" s="157">
        <v>19000</v>
      </c>
    </row>
    <row r="321" spans="1:10" ht="11.45" customHeight="1" x14ac:dyDescent="0.2">
      <c r="A321" s="213">
        <v>232</v>
      </c>
      <c r="B321" s="483" t="s">
        <v>192</v>
      </c>
      <c r="C321" s="483"/>
      <c r="D321" s="483"/>
      <c r="E321" s="157">
        <v>92995.6</v>
      </c>
      <c r="F321" s="155">
        <v>175000</v>
      </c>
      <c r="G321" s="157">
        <v>175000</v>
      </c>
      <c r="H321" s="156">
        <v>175000</v>
      </c>
      <c r="I321" s="157">
        <v>175000</v>
      </c>
      <c r="J321" s="157">
        <v>175000</v>
      </c>
    </row>
    <row r="322" spans="1:10" ht="11.45" customHeight="1" x14ac:dyDescent="0.2">
      <c r="A322" s="213">
        <v>238</v>
      </c>
      <c r="B322" s="483" t="s">
        <v>195</v>
      </c>
      <c r="C322" s="483"/>
      <c r="D322" s="483"/>
      <c r="E322" s="157">
        <v>92143.84</v>
      </c>
      <c r="F322" s="155">
        <v>110000</v>
      </c>
      <c r="G322" s="157">
        <v>110000</v>
      </c>
      <c r="H322" s="156">
        <v>110000</v>
      </c>
      <c r="I322" s="157">
        <v>110000</v>
      </c>
      <c r="J322" s="157">
        <v>110000</v>
      </c>
    </row>
    <row r="323" spans="1:10" ht="11.45" customHeight="1" x14ac:dyDescent="0.2">
      <c r="A323" s="213">
        <v>246</v>
      </c>
      <c r="B323" s="483" t="s">
        <v>199</v>
      </c>
      <c r="C323" s="483"/>
      <c r="D323" s="483"/>
      <c r="E323" s="157">
        <v>4999.97</v>
      </c>
      <c r="F323" s="155">
        <v>4000</v>
      </c>
      <c r="G323" s="157">
        <v>4000</v>
      </c>
      <c r="H323" s="156">
        <v>4000</v>
      </c>
      <c r="I323" s="157">
        <v>4000</v>
      </c>
      <c r="J323" s="157">
        <v>4000</v>
      </c>
    </row>
    <row r="324" spans="1:10" ht="11.45" customHeight="1" x14ac:dyDescent="0.2">
      <c r="A324" s="213">
        <v>260</v>
      </c>
      <c r="B324" s="483" t="s">
        <v>201</v>
      </c>
      <c r="C324" s="483"/>
      <c r="D324" s="483"/>
      <c r="E324" s="157">
        <v>255000</v>
      </c>
      <c r="F324" s="155">
        <v>282000</v>
      </c>
      <c r="G324" s="157">
        <v>823700</v>
      </c>
      <c r="H324" s="156">
        <v>282000</v>
      </c>
      <c r="I324" s="157">
        <v>282000</v>
      </c>
      <c r="J324" s="157">
        <v>282000</v>
      </c>
    </row>
    <row r="325" spans="1:10" ht="11.45" customHeight="1" x14ac:dyDescent="0.2">
      <c r="A325" s="213">
        <v>275</v>
      </c>
      <c r="B325" s="483" t="s">
        <v>210</v>
      </c>
      <c r="C325" s="483"/>
      <c r="D325" s="483"/>
      <c r="E325" s="157">
        <v>549.95000000000005</v>
      </c>
      <c r="F325" s="155">
        <v>2500</v>
      </c>
      <c r="G325" s="157">
        <v>2500</v>
      </c>
      <c r="H325" s="156">
        <v>2500</v>
      </c>
      <c r="I325" s="157">
        <v>2500</v>
      </c>
      <c r="J325" s="157">
        <v>2500</v>
      </c>
    </row>
    <row r="326" spans="1:10" x14ac:dyDescent="0.2">
      <c r="A326" s="497" t="s">
        <v>276</v>
      </c>
      <c r="B326" s="497"/>
      <c r="C326" s="497"/>
      <c r="D326" s="497"/>
      <c r="E326" s="132">
        <f t="shared" ref="E326:J326" si="54">SUM(E317:E325)</f>
        <v>641551.22</v>
      </c>
      <c r="F326" s="193">
        <f t="shared" si="54"/>
        <v>747500</v>
      </c>
      <c r="G326" s="132">
        <f t="shared" si="54"/>
        <v>1289200</v>
      </c>
      <c r="H326" s="132">
        <f>SUM(H317:H325)</f>
        <v>747500</v>
      </c>
      <c r="I326" s="132">
        <f t="shared" si="54"/>
        <v>747500</v>
      </c>
      <c r="J326" s="132">
        <f t="shared" si="54"/>
        <v>747500</v>
      </c>
    </row>
    <row r="327" spans="1:10" x14ac:dyDescent="0.2">
      <c r="A327" s="498" t="s">
        <v>277</v>
      </c>
      <c r="B327" s="498"/>
      <c r="C327" s="498"/>
      <c r="D327" s="498"/>
      <c r="E327" s="134">
        <f t="shared" ref="E327:J327" si="55">SUM(E315,E326)</f>
        <v>1821827.16</v>
      </c>
      <c r="F327" s="134">
        <f t="shared" si="55"/>
        <v>2116000</v>
      </c>
      <c r="G327" s="134">
        <f t="shared" si="55"/>
        <v>2657700</v>
      </c>
      <c r="H327" s="134">
        <f t="shared" si="55"/>
        <v>2126200</v>
      </c>
      <c r="I327" s="134">
        <f t="shared" si="55"/>
        <v>2182000</v>
      </c>
      <c r="J327" s="134">
        <f t="shared" si="55"/>
        <v>2260300</v>
      </c>
    </row>
    <row r="328" spans="1:10" ht="11.45" customHeight="1" x14ac:dyDescent="0.2">
      <c r="A328" s="500" t="s">
        <v>14</v>
      </c>
      <c r="B328" s="500"/>
      <c r="C328" s="500"/>
      <c r="D328" s="500"/>
      <c r="E328" s="500"/>
      <c r="F328" s="500"/>
      <c r="G328" s="500"/>
      <c r="H328" s="500"/>
      <c r="I328" s="500"/>
      <c r="J328" s="500"/>
    </row>
    <row r="329" spans="1:10" ht="16.149999999999999" customHeight="1" x14ac:dyDescent="0.2">
      <c r="A329" s="484" t="s">
        <v>224</v>
      </c>
      <c r="B329" s="484"/>
      <c r="C329" s="484"/>
      <c r="D329" s="484"/>
      <c r="E329" s="482" t="str">
        <f t="shared" ref="E329:J329" si="56">E24</f>
        <v>Actuals           2013-2014</v>
      </c>
      <c r="F329" s="482" t="str">
        <f t="shared" si="56"/>
        <v>Approved Estimates          2014-2015</v>
      </c>
      <c r="G329" s="482" t="str">
        <f t="shared" si="56"/>
        <v>Revised Estimates                 2014-2015</v>
      </c>
      <c r="H329" s="482" t="str">
        <f t="shared" si="56"/>
        <v>Budget Estimates      2015-2016</v>
      </c>
      <c r="I329" s="482" t="str">
        <f t="shared" si="56"/>
        <v>Forward Estimates     2016-2017</v>
      </c>
      <c r="J329" s="482" t="str">
        <f t="shared" si="56"/>
        <v>Forward Estimates     2017-2018</v>
      </c>
    </row>
    <row r="330" spans="1:10" x14ac:dyDescent="0.2">
      <c r="A330" s="119" t="s">
        <v>225</v>
      </c>
      <c r="B330" s="119" t="s">
        <v>226</v>
      </c>
      <c r="C330" s="484" t="s">
        <v>227</v>
      </c>
      <c r="D330" s="484"/>
      <c r="E330" s="475"/>
      <c r="F330" s="475"/>
      <c r="G330" s="475"/>
      <c r="H330" s="475"/>
      <c r="I330" s="475"/>
      <c r="J330" s="475"/>
    </row>
    <row r="331" spans="1:10" x14ac:dyDescent="0.2">
      <c r="A331" s="135"/>
      <c r="B331" s="135"/>
      <c r="C331" s="497"/>
      <c r="D331" s="497"/>
      <c r="E331" s="133"/>
      <c r="F331" s="155"/>
      <c r="G331" s="133"/>
      <c r="H331" s="123"/>
      <c r="I331" s="133"/>
      <c r="J331" s="122"/>
    </row>
    <row r="332" spans="1:10" x14ac:dyDescent="0.2">
      <c r="A332" s="135"/>
      <c r="B332" s="135"/>
      <c r="C332" s="497"/>
      <c r="D332" s="497"/>
      <c r="E332" s="133"/>
      <c r="F332" s="155"/>
      <c r="G332" s="133"/>
      <c r="H332" s="123"/>
      <c r="I332" s="133"/>
      <c r="J332" s="122"/>
    </row>
    <row r="333" spans="1:10" x14ac:dyDescent="0.2">
      <c r="A333" s="487" t="s">
        <v>14</v>
      </c>
      <c r="B333" s="487"/>
      <c r="C333" s="487"/>
      <c r="D333" s="487"/>
      <c r="E333" s="124">
        <v>0</v>
      </c>
      <c r="F333" s="124">
        <v>0</v>
      </c>
      <c r="G333" s="124">
        <v>0</v>
      </c>
      <c r="H333" s="124">
        <v>0</v>
      </c>
      <c r="I333" s="124">
        <v>0</v>
      </c>
      <c r="J333" s="124">
        <v>0</v>
      </c>
    </row>
    <row r="334" spans="1:10" ht="7.5" customHeight="1" x14ac:dyDescent="0.2">
      <c r="A334" s="537"/>
      <c r="B334" s="537"/>
      <c r="C334" s="537"/>
      <c r="D334" s="537"/>
      <c r="E334" s="537"/>
      <c r="F334" s="537"/>
      <c r="G334" s="537"/>
      <c r="H334" s="537"/>
      <c r="I334" s="537"/>
      <c r="J334" s="537"/>
    </row>
    <row r="335" spans="1:10" ht="10.9" customHeight="1" x14ac:dyDescent="0.2">
      <c r="A335" s="499" t="s">
        <v>266</v>
      </c>
      <c r="B335" s="499"/>
      <c r="C335" s="499"/>
      <c r="D335" s="499"/>
      <c r="E335" s="499"/>
      <c r="F335" s="499"/>
      <c r="G335" s="499"/>
      <c r="H335" s="499"/>
      <c r="I335" s="499"/>
      <c r="J335" s="499"/>
    </row>
    <row r="336" spans="1:10" x14ac:dyDescent="0.2">
      <c r="A336" s="484" t="s">
        <v>278</v>
      </c>
      <c r="B336" s="484"/>
      <c r="C336" s="484"/>
      <c r="D336" s="120" t="s">
        <v>279</v>
      </c>
      <c r="E336" s="120" t="s">
        <v>280</v>
      </c>
      <c r="F336" s="484" t="s">
        <v>278</v>
      </c>
      <c r="G336" s="484"/>
      <c r="H336" s="484"/>
      <c r="I336" s="120" t="s">
        <v>279</v>
      </c>
      <c r="J336" s="120" t="s">
        <v>280</v>
      </c>
    </row>
    <row r="337" spans="1:10" ht="13.15" customHeight="1" x14ac:dyDescent="0.2">
      <c r="A337" s="485" t="s">
        <v>2538</v>
      </c>
      <c r="B337" s="485"/>
      <c r="C337" s="485"/>
      <c r="D337" s="121" t="s">
        <v>2323</v>
      </c>
      <c r="E337" s="121">
        <v>1</v>
      </c>
      <c r="F337" s="485" t="s">
        <v>2539</v>
      </c>
      <c r="G337" s="485"/>
      <c r="H337" s="485"/>
      <c r="I337" s="121" t="s">
        <v>2349</v>
      </c>
      <c r="J337" s="121">
        <v>3</v>
      </c>
    </row>
    <row r="338" spans="1:10" ht="13.15" customHeight="1" x14ac:dyDescent="0.2">
      <c r="A338" s="485" t="s">
        <v>2540</v>
      </c>
      <c r="B338" s="485"/>
      <c r="C338" s="485"/>
      <c r="D338" s="121" t="s">
        <v>2331</v>
      </c>
      <c r="E338" s="121">
        <v>1</v>
      </c>
      <c r="F338" s="485" t="s">
        <v>2500</v>
      </c>
      <c r="G338" s="485"/>
      <c r="H338" s="485"/>
      <c r="I338" s="121" t="s">
        <v>2362</v>
      </c>
      <c r="J338" s="121">
        <v>12</v>
      </c>
    </row>
    <row r="339" spans="1:10" ht="13.15" customHeight="1" x14ac:dyDescent="0.2">
      <c r="A339" s="485" t="s">
        <v>2541</v>
      </c>
      <c r="B339" s="485"/>
      <c r="C339" s="485"/>
      <c r="D339" s="121" t="s">
        <v>2302</v>
      </c>
      <c r="E339" s="121">
        <v>1</v>
      </c>
      <c r="F339" s="485" t="s">
        <v>1156</v>
      </c>
      <c r="G339" s="485"/>
      <c r="H339" s="485"/>
      <c r="I339" s="121" t="s">
        <v>1157</v>
      </c>
      <c r="J339" s="121">
        <v>1</v>
      </c>
    </row>
    <row r="340" spans="1:10" ht="13.15" customHeight="1" x14ac:dyDescent="0.2">
      <c r="A340" s="485" t="s">
        <v>2542</v>
      </c>
      <c r="B340" s="485"/>
      <c r="C340" s="485"/>
      <c r="D340" s="121" t="s">
        <v>2304</v>
      </c>
      <c r="E340" s="121">
        <v>3</v>
      </c>
      <c r="F340" s="485" t="s">
        <v>2543</v>
      </c>
      <c r="G340" s="485"/>
      <c r="H340" s="485"/>
      <c r="I340" s="121">
        <v>0</v>
      </c>
      <c r="J340" s="121">
        <v>2</v>
      </c>
    </row>
    <row r="341" spans="1:10" ht="13.15" customHeight="1" x14ac:dyDescent="0.2">
      <c r="A341" s="485" t="s">
        <v>2544</v>
      </c>
      <c r="B341" s="485"/>
      <c r="C341" s="485"/>
      <c r="D341" s="121" t="s">
        <v>2545</v>
      </c>
      <c r="E341" s="121">
        <v>3</v>
      </c>
      <c r="F341" s="485" t="s">
        <v>2546</v>
      </c>
      <c r="G341" s="485"/>
      <c r="H341" s="485"/>
      <c r="I341" s="121">
        <v>0</v>
      </c>
      <c r="J341" s="121">
        <v>2</v>
      </c>
    </row>
    <row r="342" spans="1:10" ht="13.15" customHeight="1" x14ac:dyDescent="0.2">
      <c r="A342" s="485" t="s">
        <v>2547</v>
      </c>
      <c r="B342" s="485"/>
      <c r="C342" s="485"/>
      <c r="D342" s="121" t="s">
        <v>2362</v>
      </c>
      <c r="E342" s="121">
        <v>2</v>
      </c>
      <c r="F342" s="485" t="s">
        <v>2548</v>
      </c>
      <c r="G342" s="485"/>
      <c r="H342" s="485"/>
      <c r="I342" s="121">
        <v>0</v>
      </c>
      <c r="J342" s="121">
        <v>1</v>
      </c>
    </row>
    <row r="343" spans="1:10" ht="13.15" customHeight="1" x14ac:dyDescent="0.2">
      <c r="A343" s="485" t="s">
        <v>2549</v>
      </c>
      <c r="B343" s="485"/>
      <c r="C343" s="485"/>
      <c r="D343" s="121" t="s">
        <v>2306</v>
      </c>
      <c r="E343" s="121">
        <v>1</v>
      </c>
      <c r="F343" s="485"/>
      <c r="G343" s="485"/>
      <c r="H343" s="485"/>
      <c r="I343" s="121"/>
      <c r="J343" s="121"/>
    </row>
    <row r="344" spans="1:10" x14ac:dyDescent="0.2">
      <c r="A344" s="585" t="s">
        <v>281</v>
      </c>
      <c r="B344" s="585"/>
      <c r="C344" s="585"/>
      <c r="D344" s="585"/>
      <c r="E344" s="585"/>
      <c r="F344" s="585"/>
      <c r="G344" s="585"/>
      <c r="H344" s="585"/>
      <c r="I344" s="585"/>
      <c r="J344" s="252">
        <f>SUM(E337:E343,J337:J343)</f>
        <v>33</v>
      </c>
    </row>
    <row r="345" spans="1:10" x14ac:dyDescent="0.2">
      <c r="A345" s="483"/>
      <c r="B345" s="483"/>
      <c r="C345" s="483"/>
      <c r="D345" s="483"/>
      <c r="E345" s="483"/>
      <c r="F345" s="483"/>
      <c r="G345" s="483"/>
      <c r="H345" s="483"/>
      <c r="I345" s="483"/>
      <c r="J345" s="483"/>
    </row>
    <row r="346" spans="1:10" x14ac:dyDescent="0.2">
      <c r="A346" s="502" t="s">
        <v>282</v>
      </c>
      <c r="B346" s="502"/>
      <c r="C346" s="502"/>
      <c r="D346" s="502"/>
      <c r="E346" s="502"/>
      <c r="F346" s="502"/>
      <c r="G346" s="502"/>
      <c r="H346" s="502"/>
      <c r="I346" s="502"/>
      <c r="J346" s="502"/>
    </row>
    <row r="347" spans="1:10" ht="14.25" customHeight="1" x14ac:dyDescent="0.2">
      <c r="A347" s="503" t="s">
        <v>283</v>
      </c>
      <c r="B347" s="503"/>
      <c r="C347" s="503"/>
      <c r="D347" s="503"/>
      <c r="E347" s="503"/>
      <c r="F347" s="503"/>
      <c r="G347" s="503"/>
      <c r="H347" s="503"/>
      <c r="I347" s="503"/>
      <c r="J347" s="503"/>
    </row>
    <row r="348" spans="1:10" ht="13.9" customHeight="1" x14ac:dyDescent="0.2">
      <c r="A348" s="532" t="s">
        <v>1269</v>
      </c>
      <c r="B348" s="532"/>
      <c r="C348" s="532"/>
      <c r="D348" s="532"/>
      <c r="E348" s="265"/>
      <c r="F348" s="266"/>
      <c r="G348" s="265"/>
      <c r="H348" s="265"/>
      <c r="I348" s="265"/>
      <c r="J348" s="265"/>
    </row>
    <row r="349" spans="1:10" x14ac:dyDescent="0.2">
      <c r="A349" s="532" t="s">
        <v>1270</v>
      </c>
      <c r="B349" s="532"/>
      <c r="C349" s="532"/>
      <c r="D349" s="532"/>
      <c r="E349" s="267"/>
      <c r="F349" s="267"/>
      <c r="G349" s="267"/>
      <c r="H349" s="267"/>
      <c r="I349" s="267"/>
      <c r="J349" s="267"/>
    </row>
    <row r="350" spans="1:10" x14ac:dyDescent="0.2">
      <c r="A350" s="532" t="s">
        <v>1271</v>
      </c>
      <c r="B350" s="532"/>
      <c r="C350" s="532"/>
      <c r="D350" s="532"/>
      <c r="E350" s="232"/>
      <c r="F350" s="232"/>
      <c r="G350" s="232"/>
      <c r="H350" s="232"/>
      <c r="I350" s="232"/>
      <c r="J350" s="232"/>
    </row>
    <row r="351" spans="1:10" x14ac:dyDescent="0.2">
      <c r="A351" s="483"/>
      <c r="B351" s="483"/>
      <c r="C351" s="483"/>
      <c r="D351" s="483"/>
      <c r="E351" s="483"/>
      <c r="F351" s="483"/>
      <c r="G351" s="483"/>
      <c r="H351" s="483"/>
      <c r="I351" s="483"/>
      <c r="J351" s="483"/>
    </row>
    <row r="352" spans="1:10" x14ac:dyDescent="0.2">
      <c r="A352" s="506" t="s">
        <v>359</v>
      </c>
      <c r="B352" s="506"/>
      <c r="C352" s="506"/>
      <c r="D352" s="506"/>
      <c r="E352" s="506"/>
      <c r="F352" s="506"/>
      <c r="G352" s="506"/>
      <c r="H352" s="506"/>
      <c r="I352" s="506"/>
      <c r="J352" s="506"/>
    </row>
    <row r="353" spans="1:10" x14ac:dyDescent="0.2">
      <c r="A353" s="483"/>
      <c r="B353" s="483"/>
      <c r="C353" s="483"/>
      <c r="D353" s="483"/>
      <c r="E353" s="483"/>
      <c r="F353" s="483"/>
      <c r="G353" s="483"/>
      <c r="H353" s="483"/>
      <c r="I353" s="483"/>
      <c r="J353" s="483"/>
    </row>
    <row r="354" spans="1:10" x14ac:dyDescent="0.2">
      <c r="A354" s="483"/>
      <c r="B354" s="483"/>
      <c r="C354" s="483"/>
      <c r="D354" s="483"/>
      <c r="E354" s="483"/>
      <c r="F354" s="483"/>
      <c r="G354" s="483"/>
      <c r="H354" s="483"/>
      <c r="I354" s="483"/>
      <c r="J354" s="483"/>
    </row>
    <row r="355" spans="1:10" x14ac:dyDescent="0.2">
      <c r="A355" s="483"/>
      <c r="B355" s="483"/>
      <c r="C355" s="483"/>
      <c r="D355" s="483"/>
      <c r="E355" s="483"/>
      <c r="F355" s="483"/>
      <c r="G355" s="483"/>
      <c r="H355" s="483"/>
      <c r="I355" s="483"/>
      <c r="J355" s="483"/>
    </row>
    <row r="356" spans="1:10" x14ac:dyDescent="0.2">
      <c r="A356" s="483"/>
      <c r="B356" s="483"/>
      <c r="C356" s="483"/>
      <c r="D356" s="483"/>
      <c r="E356" s="483"/>
      <c r="F356" s="483"/>
      <c r="G356" s="483"/>
      <c r="H356" s="483"/>
      <c r="I356" s="483"/>
      <c r="J356" s="483"/>
    </row>
    <row r="357" spans="1:10" ht="22.5" x14ac:dyDescent="0.2">
      <c r="A357" s="502" t="s">
        <v>289</v>
      </c>
      <c r="B357" s="502"/>
      <c r="C357" s="502"/>
      <c r="D357" s="502"/>
      <c r="E357" s="502"/>
      <c r="F357" s="148" t="str">
        <f>F146</f>
        <v xml:space="preserve"> Actual 2013/14</v>
      </c>
      <c r="G357" s="148" t="str">
        <f>G146</f>
        <v xml:space="preserve"> Estimate 2014/15</v>
      </c>
      <c r="H357" s="148" t="str">
        <f>H146</f>
        <v xml:space="preserve"> Target 2015/16</v>
      </c>
      <c r="I357" s="148" t="str">
        <f>I146</f>
        <v xml:space="preserve"> Target 2016/17</v>
      </c>
      <c r="J357" s="148" t="str">
        <f>J146</f>
        <v xml:space="preserve"> Target 2017/18</v>
      </c>
    </row>
    <row r="358" spans="1:10" x14ac:dyDescent="0.2">
      <c r="A358" s="502" t="s">
        <v>295</v>
      </c>
      <c r="B358" s="502"/>
      <c r="C358" s="502"/>
      <c r="D358" s="502"/>
      <c r="E358" s="502"/>
      <c r="F358" s="502"/>
      <c r="G358" s="502"/>
      <c r="H358" s="502"/>
      <c r="I358" s="502"/>
      <c r="J358" s="502"/>
    </row>
    <row r="359" spans="1:10" x14ac:dyDescent="0.2">
      <c r="A359" s="538" t="s">
        <v>1272</v>
      </c>
      <c r="B359" s="538"/>
      <c r="C359" s="538"/>
      <c r="D359" s="538"/>
      <c r="E359" s="538"/>
      <c r="F359" s="200"/>
      <c r="G359" s="137"/>
      <c r="H359" s="137"/>
      <c r="I359" s="137"/>
      <c r="J359" s="137"/>
    </row>
    <row r="360" spans="1:10" x14ac:dyDescent="0.2">
      <c r="A360" s="538" t="s">
        <v>1273</v>
      </c>
      <c r="B360" s="538"/>
      <c r="C360" s="538"/>
      <c r="D360" s="538"/>
      <c r="E360" s="538"/>
      <c r="F360" s="200"/>
      <c r="G360" s="137"/>
      <c r="H360" s="137"/>
      <c r="I360" s="137"/>
      <c r="J360" s="137"/>
    </row>
    <row r="361" spans="1:10" ht="22.5" customHeight="1" x14ac:dyDescent="0.2">
      <c r="A361" s="507"/>
      <c r="B361" s="507"/>
      <c r="C361" s="507"/>
      <c r="D361" s="507"/>
      <c r="E361" s="507"/>
      <c r="F361" s="200"/>
      <c r="G361" s="137"/>
      <c r="H361" s="137"/>
      <c r="I361" s="137"/>
      <c r="J361" s="137"/>
    </row>
    <row r="362" spans="1:10" ht="22.5" customHeight="1" x14ac:dyDescent="0.2">
      <c r="A362" s="502" t="s">
        <v>300</v>
      </c>
      <c r="B362" s="502"/>
      <c r="C362" s="502"/>
      <c r="D362" s="502"/>
      <c r="E362" s="502"/>
      <c r="F362" s="502"/>
      <c r="G362" s="502"/>
      <c r="H362" s="502"/>
      <c r="I362" s="502"/>
      <c r="J362" s="502"/>
    </row>
    <row r="363" spans="1:10" x14ac:dyDescent="0.2">
      <c r="A363" s="538" t="s">
        <v>1274</v>
      </c>
      <c r="B363" s="538"/>
      <c r="C363" s="538"/>
      <c r="D363" s="538"/>
      <c r="E363" s="538"/>
      <c r="F363" s="200"/>
      <c r="G363" s="137"/>
      <c r="H363" s="137"/>
      <c r="I363" s="137"/>
      <c r="J363" s="137"/>
    </row>
    <row r="364" spans="1:10" x14ac:dyDescent="0.2">
      <c r="A364" s="538" t="s">
        <v>1275</v>
      </c>
      <c r="B364" s="538"/>
      <c r="C364" s="538"/>
      <c r="D364" s="538"/>
      <c r="E364" s="538"/>
      <c r="F364" s="200"/>
      <c r="G364" s="137"/>
      <c r="H364" s="137"/>
      <c r="I364" s="137"/>
      <c r="J364" s="137"/>
    </row>
    <row r="365" spans="1:10" x14ac:dyDescent="0.2">
      <c r="A365" s="483"/>
      <c r="B365" s="483"/>
      <c r="C365" s="483"/>
      <c r="D365" s="483"/>
      <c r="E365" s="483"/>
      <c r="F365" s="483"/>
      <c r="G365" s="483"/>
      <c r="H365" s="483"/>
      <c r="I365" s="483"/>
      <c r="J365" s="483"/>
    </row>
    <row r="366" spans="1:10" x14ac:dyDescent="0.2">
      <c r="A366" s="492" t="s">
        <v>1276</v>
      </c>
      <c r="B366" s="492"/>
      <c r="C366" s="492"/>
      <c r="D366" s="492"/>
      <c r="E366" s="492"/>
      <c r="F366" s="492"/>
      <c r="G366" s="492"/>
      <c r="H366" s="492"/>
      <c r="I366" s="492"/>
      <c r="J366" s="492"/>
    </row>
    <row r="367" spans="1:10" x14ac:dyDescent="0.2">
      <c r="A367" s="493" t="s">
        <v>269</v>
      </c>
      <c r="B367" s="493"/>
      <c r="C367" s="493"/>
      <c r="D367" s="475"/>
      <c r="E367" s="475"/>
      <c r="F367" s="475"/>
      <c r="G367" s="475"/>
      <c r="H367" s="475"/>
      <c r="I367" s="475"/>
      <c r="J367" s="475"/>
    </row>
    <row r="368" spans="1:10" x14ac:dyDescent="0.2">
      <c r="A368" s="483" t="s">
        <v>1277</v>
      </c>
      <c r="B368" s="483"/>
      <c r="C368" s="483"/>
      <c r="D368" s="483"/>
      <c r="E368" s="483"/>
      <c r="F368" s="483"/>
      <c r="G368" s="483"/>
      <c r="H368" s="483"/>
      <c r="I368" s="483"/>
      <c r="J368" s="483"/>
    </row>
    <row r="369" spans="1:10" x14ac:dyDescent="0.2">
      <c r="A369" s="482" t="s">
        <v>271</v>
      </c>
      <c r="B369" s="482"/>
      <c r="C369" s="482"/>
      <c r="D369" s="482"/>
      <c r="E369" s="482"/>
      <c r="F369" s="482"/>
      <c r="G369" s="482"/>
      <c r="H369" s="482"/>
      <c r="I369" s="482"/>
      <c r="J369" s="482"/>
    </row>
    <row r="370" spans="1:10" ht="33.75" x14ac:dyDescent="0.2">
      <c r="A370" s="131" t="s">
        <v>225</v>
      </c>
      <c r="B370" s="493" t="s">
        <v>224</v>
      </c>
      <c r="C370" s="493"/>
      <c r="D370" s="493"/>
      <c r="E370" s="120" t="str">
        <f t="shared" ref="E370:J370" si="57">E24</f>
        <v>Actuals           2013-2014</v>
      </c>
      <c r="F370" s="120" t="str">
        <f t="shared" si="57"/>
        <v>Approved Estimates          2014-2015</v>
      </c>
      <c r="G370" s="120" t="str">
        <f t="shared" si="57"/>
        <v>Revised Estimates                 2014-2015</v>
      </c>
      <c r="H370" s="120" t="str">
        <f t="shared" si="57"/>
        <v>Budget Estimates      2015-2016</v>
      </c>
      <c r="I370" s="120" t="str">
        <f t="shared" si="57"/>
        <v>Forward Estimates     2016-2017</v>
      </c>
      <c r="J370" s="120" t="str">
        <f t="shared" si="57"/>
        <v>Forward Estimates     2017-2018</v>
      </c>
    </row>
    <row r="371" spans="1:10" x14ac:dyDescent="0.2">
      <c r="A371" s="121">
        <v>130</v>
      </c>
      <c r="B371" s="485" t="s">
        <v>1278</v>
      </c>
      <c r="C371" s="485"/>
      <c r="D371" s="485"/>
      <c r="E371" s="122">
        <v>165000</v>
      </c>
      <c r="F371" s="192">
        <v>160000</v>
      </c>
      <c r="G371" s="122">
        <v>130000</v>
      </c>
      <c r="H371" s="123">
        <v>160000</v>
      </c>
      <c r="I371" s="133">
        <v>160000</v>
      </c>
      <c r="J371" s="133">
        <v>160000</v>
      </c>
    </row>
    <row r="372" spans="1:10" x14ac:dyDescent="0.2">
      <c r="A372" s="487" t="s">
        <v>1191</v>
      </c>
      <c r="B372" s="487"/>
      <c r="C372" s="487"/>
      <c r="D372" s="487"/>
      <c r="E372" s="124">
        <f t="shared" ref="E372:J372" si="58">SUM(E371:E371)</f>
        <v>165000</v>
      </c>
      <c r="F372" s="124">
        <f t="shared" si="58"/>
        <v>160000</v>
      </c>
      <c r="G372" s="124">
        <f t="shared" si="58"/>
        <v>130000</v>
      </c>
      <c r="H372" s="124">
        <f t="shared" si="58"/>
        <v>160000</v>
      </c>
      <c r="I372" s="124">
        <f t="shared" si="58"/>
        <v>160000</v>
      </c>
      <c r="J372" s="124">
        <f t="shared" si="58"/>
        <v>160000</v>
      </c>
    </row>
    <row r="373" spans="1:10" x14ac:dyDescent="0.2">
      <c r="A373" s="483"/>
      <c r="B373" s="483"/>
      <c r="C373" s="483"/>
      <c r="D373" s="483"/>
      <c r="E373" s="483"/>
      <c r="F373" s="483"/>
      <c r="G373" s="483"/>
      <c r="H373" s="483"/>
      <c r="I373" s="483"/>
      <c r="J373" s="483"/>
    </row>
    <row r="374" spans="1:10" x14ac:dyDescent="0.2">
      <c r="A374" s="482" t="s">
        <v>262</v>
      </c>
      <c r="B374" s="482"/>
      <c r="C374" s="482"/>
      <c r="D374" s="482"/>
      <c r="E374" s="482"/>
      <c r="F374" s="482"/>
      <c r="G374" s="482"/>
      <c r="H374" s="482"/>
      <c r="I374" s="482"/>
      <c r="J374" s="482"/>
    </row>
    <row r="375" spans="1:10" ht="33.75" x14ac:dyDescent="0.2">
      <c r="A375" s="131" t="s">
        <v>225</v>
      </c>
      <c r="B375" s="493" t="s">
        <v>224</v>
      </c>
      <c r="C375" s="493"/>
      <c r="D375" s="493"/>
      <c r="E375" s="120" t="str">
        <f t="shared" ref="E375:J375" si="59">E24</f>
        <v>Actuals           2013-2014</v>
      </c>
      <c r="F375" s="120" t="str">
        <f t="shared" si="59"/>
        <v>Approved Estimates          2014-2015</v>
      </c>
      <c r="G375" s="120" t="str">
        <f t="shared" si="59"/>
        <v>Revised Estimates                 2014-2015</v>
      </c>
      <c r="H375" s="120" t="str">
        <f t="shared" si="59"/>
        <v>Budget Estimates      2015-2016</v>
      </c>
      <c r="I375" s="120" t="str">
        <f t="shared" si="59"/>
        <v>Forward Estimates     2016-2017</v>
      </c>
      <c r="J375" s="120" t="str">
        <f t="shared" si="59"/>
        <v>Forward Estimates     2017-2018</v>
      </c>
    </row>
    <row r="376" spans="1:10" x14ac:dyDescent="0.2">
      <c r="A376" s="493" t="s">
        <v>6</v>
      </c>
      <c r="B376" s="493"/>
      <c r="C376" s="493"/>
      <c r="D376" s="493"/>
      <c r="E376" s="493"/>
      <c r="F376" s="493"/>
      <c r="G376" s="493"/>
      <c r="H376" s="493"/>
      <c r="I376" s="493"/>
      <c r="J376" s="137"/>
    </row>
    <row r="377" spans="1:10" x14ac:dyDescent="0.2">
      <c r="A377" s="213">
        <v>210</v>
      </c>
      <c r="B377" s="483" t="s">
        <v>6</v>
      </c>
      <c r="C377" s="483"/>
      <c r="D377" s="483"/>
      <c r="E377" s="157">
        <v>194092.77</v>
      </c>
      <c r="F377" s="155">
        <v>196000</v>
      </c>
      <c r="G377" s="157">
        <v>196000</v>
      </c>
      <c r="H377" s="156">
        <v>180900</v>
      </c>
      <c r="I377" s="157">
        <v>200300</v>
      </c>
      <c r="J377" s="157">
        <v>204800</v>
      </c>
    </row>
    <row r="378" spans="1:10" x14ac:dyDescent="0.2">
      <c r="A378" s="213">
        <v>212</v>
      </c>
      <c r="B378" s="483" t="s">
        <v>8</v>
      </c>
      <c r="C378" s="483"/>
      <c r="D378" s="483"/>
      <c r="E378" s="157">
        <v>0</v>
      </c>
      <c r="F378" s="155">
        <v>0</v>
      </c>
      <c r="G378" s="157">
        <v>0</v>
      </c>
      <c r="H378" s="156">
        <v>0</v>
      </c>
      <c r="I378" s="157">
        <v>0</v>
      </c>
      <c r="J378" s="157">
        <v>0</v>
      </c>
    </row>
    <row r="379" spans="1:10" x14ac:dyDescent="0.2">
      <c r="A379" s="213">
        <v>216</v>
      </c>
      <c r="B379" s="483" t="s">
        <v>9</v>
      </c>
      <c r="C379" s="483"/>
      <c r="D379" s="483"/>
      <c r="E379" s="157">
        <v>47520</v>
      </c>
      <c r="F379" s="155">
        <v>35100</v>
      </c>
      <c r="G379" s="157">
        <v>35100</v>
      </c>
      <c r="H379" s="156">
        <v>29000</v>
      </c>
      <c r="I379" s="157">
        <v>30600</v>
      </c>
      <c r="J379" s="157">
        <v>30600</v>
      </c>
    </row>
    <row r="380" spans="1:10" x14ac:dyDescent="0.2">
      <c r="A380" s="213">
        <v>218</v>
      </c>
      <c r="B380" s="483" t="s">
        <v>272</v>
      </c>
      <c r="C380" s="483"/>
      <c r="D380" s="483"/>
      <c r="E380" s="157">
        <v>8154</v>
      </c>
      <c r="F380" s="155">
        <v>8200</v>
      </c>
      <c r="G380" s="157">
        <v>8200</v>
      </c>
      <c r="H380" s="156">
        <v>0</v>
      </c>
      <c r="I380" s="157">
        <v>0</v>
      </c>
      <c r="J380" s="157">
        <v>0</v>
      </c>
    </row>
    <row r="381" spans="1:10" x14ac:dyDescent="0.2">
      <c r="A381" s="497" t="s">
        <v>273</v>
      </c>
      <c r="B381" s="497"/>
      <c r="C381" s="497"/>
      <c r="D381" s="497"/>
      <c r="E381" s="132">
        <f>SUM(E377:E380)</f>
        <v>249766.77</v>
      </c>
      <c r="F381" s="132">
        <f t="shared" ref="F381:J381" si="60">SUM(F377:F380)</f>
        <v>239300</v>
      </c>
      <c r="G381" s="132">
        <f t="shared" si="60"/>
        <v>239300</v>
      </c>
      <c r="H381" s="132">
        <f t="shared" si="60"/>
        <v>209900</v>
      </c>
      <c r="I381" s="132">
        <f t="shared" si="60"/>
        <v>230900</v>
      </c>
      <c r="J381" s="132">
        <f t="shared" si="60"/>
        <v>235400</v>
      </c>
    </row>
    <row r="382" spans="1:10" ht="15" customHeight="1" x14ac:dyDescent="0.2">
      <c r="A382" s="497" t="s">
        <v>274</v>
      </c>
      <c r="B382" s="497"/>
      <c r="C382" s="497"/>
      <c r="D382" s="497"/>
      <c r="E382" s="497"/>
      <c r="F382" s="497"/>
      <c r="G382" s="497"/>
      <c r="H382" s="497"/>
      <c r="I382" s="497"/>
      <c r="J382" s="137"/>
    </row>
    <row r="383" spans="1:10" x14ac:dyDescent="0.2">
      <c r="A383" s="213">
        <v>228</v>
      </c>
      <c r="B383" s="483" t="s">
        <v>189</v>
      </c>
      <c r="C383" s="483"/>
      <c r="D383" s="483"/>
      <c r="E383" s="157">
        <v>4998.49</v>
      </c>
      <c r="F383" s="155">
        <v>5000</v>
      </c>
      <c r="G383" s="157">
        <v>5000</v>
      </c>
      <c r="H383" s="156">
        <v>5000</v>
      </c>
      <c r="I383" s="157">
        <v>5000</v>
      </c>
      <c r="J383" s="157">
        <v>5000</v>
      </c>
    </row>
    <row r="384" spans="1:10" x14ac:dyDescent="0.2">
      <c r="A384" s="213">
        <v>236</v>
      </c>
      <c r="B384" s="483" t="s">
        <v>194</v>
      </c>
      <c r="C384" s="483"/>
      <c r="D384" s="483"/>
      <c r="E384" s="157">
        <v>0</v>
      </c>
      <c r="F384" s="155">
        <v>25000</v>
      </c>
      <c r="G384" s="157">
        <v>25000</v>
      </c>
      <c r="H384" s="156">
        <v>20000</v>
      </c>
      <c r="I384" s="157">
        <v>20000</v>
      </c>
      <c r="J384" s="157">
        <v>20000</v>
      </c>
    </row>
    <row r="385" spans="1:10" x14ac:dyDescent="0.2">
      <c r="A385" s="213">
        <v>242</v>
      </c>
      <c r="B385" s="483" t="s">
        <v>197</v>
      </c>
      <c r="C385" s="483"/>
      <c r="D385" s="483"/>
      <c r="E385" s="157">
        <v>14993.45</v>
      </c>
      <c r="F385" s="155">
        <v>40000</v>
      </c>
      <c r="G385" s="157">
        <v>40000</v>
      </c>
      <c r="H385" s="156">
        <v>40000</v>
      </c>
      <c r="I385" s="157">
        <v>40000</v>
      </c>
      <c r="J385" s="157">
        <v>40000</v>
      </c>
    </row>
    <row r="386" spans="1:10" x14ac:dyDescent="0.2">
      <c r="A386" s="213">
        <v>246</v>
      </c>
      <c r="B386" s="483" t="s">
        <v>1279</v>
      </c>
      <c r="C386" s="483"/>
      <c r="D386" s="483"/>
      <c r="E386" s="157">
        <v>3500</v>
      </c>
      <c r="F386" s="155">
        <v>3500</v>
      </c>
      <c r="G386" s="157">
        <v>3500</v>
      </c>
      <c r="H386" s="156">
        <v>3500</v>
      </c>
      <c r="I386" s="157">
        <v>3500</v>
      </c>
      <c r="J386" s="157">
        <v>3500</v>
      </c>
    </row>
    <row r="387" spans="1:10" x14ac:dyDescent="0.2">
      <c r="A387" s="213">
        <v>262</v>
      </c>
      <c r="B387" s="483" t="s">
        <v>203</v>
      </c>
      <c r="C387" s="483"/>
      <c r="D387" s="483"/>
      <c r="E387" s="157">
        <v>24942.77</v>
      </c>
      <c r="F387" s="155">
        <v>0</v>
      </c>
      <c r="G387" s="157">
        <v>0</v>
      </c>
      <c r="H387" s="156">
        <v>0</v>
      </c>
      <c r="I387" s="157">
        <v>0</v>
      </c>
      <c r="J387" s="157">
        <v>0</v>
      </c>
    </row>
    <row r="388" spans="1:10" x14ac:dyDescent="0.2">
      <c r="A388" s="213">
        <v>275</v>
      </c>
      <c r="B388" s="483" t="s">
        <v>1280</v>
      </c>
      <c r="C388" s="483"/>
      <c r="D388" s="483"/>
      <c r="E388" s="157">
        <v>1950.18</v>
      </c>
      <c r="F388" s="155">
        <v>2000</v>
      </c>
      <c r="G388" s="157">
        <v>2000</v>
      </c>
      <c r="H388" s="156">
        <v>7000</v>
      </c>
      <c r="I388" s="157">
        <v>7000</v>
      </c>
      <c r="J388" s="157">
        <v>7000</v>
      </c>
    </row>
    <row r="389" spans="1:10" x14ac:dyDescent="0.2">
      <c r="A389" s="497" t="s">
        <v>276</v>
      </c>
      <c r="B389" s="497"/>
      <c r="C389" s="497"/>
      <c r="D389" s="497"/>
      <c r="E389" s="132">
        <f t="shared" ref="E389:J389" si="61">SUM(E383:E388)</f>
        <v>50384.890000000007</v>
      </c>
      <c r="F389" s="193">
        <f t="shared" si="61"/>
        <v>75500</v>
      </c>
      <c r="G389" s="132">
        <f t="shared" si="61"/>
        <v>75500</v>
      </c>
      <c r="H389" s="132">
        <f>SUM(H383:H388)</f>
        <v>75500</v>
      </c>
      <c r="I389" s="132">
        <f t="shared" si="61"/>
        <v>75500</v>
      </c>
      <c r="J389" s="132">
        <f t="shared" si="61"/>
        <v>75500</v>
      </c>
    </row>
    <row r="390" spans="1:10" x14ac:dyDescent="0.2">
      <c r="A390" s="498" t="s">
        <v>277</v>
      </c>
      <c r="B390" s="498"/>
      <c r="C390" s="498"/>
      <c r="D390" s="498"/>
      <c r="E390" s="134">
        <f t="shared" ref="E390:J390" si="62">SUM(E381,E389)</f>
        <v>300151.65999999997</v>
      </c>
      <c r="F390" s="134">
        <f t="shared" si="62"/>
        <v>314800</v>
      </c>
      <c r="G390" s="134">
        <f t="shared" si="62"/>
        <v>314800</v>
      </c>
      <c r="H390" s="134">
        <f t="shared" si="62"/>
        <v>285400</v>
      </c>
      <c r="I390" s="134">
        <f t="shared" si="62"/>
        <v>306400</v>
      </c>
      <c r="J390" s="134">
        <f t="shared" si="62"/>
        <v>310900</v>
      </c>
    </row>
    <row r="391" spans="1:10" x14ac:dyDescent="0.2">
      <c r="A391" s="483"/>
      <c r="B391" s="483"/>
      <c r="C391" s="483"/>
      <c r="D391" s="483"/>
      <c r="E391" s="483"/>
      <c r="F391" s="483"/>
      <c r="G391" s="483"/>
      <c r="H391" s="483"/>
      <c r="I391" s="483"/>
      <c r="J391" s="137"/>
    </row>
    <row r="392" spans="1:10" x14ac:dyDescent="0.2">
      <c r="A392" s="500" t="s">
        <v>14</v>
      </c>
      <c r="B392" s="500"/>
      <c r="C392" s="500"/>
      <c r="D392" s="500"/>
      <c r="E392" s="500"/>
      <c r="F392" s="500"/>
      <c r="G392" s="500"/>
      <c r="H392" s="500"/>
      <c r="I392" s="500"/>
      <c r="J392" s="500"/>
    </row>
    <row r="393" spans="1:10" ht="19.899999999999999" customHeight="1" x14ac:dyDescent="0.2">
      <c r="A393" s="484" t="s">
        <v>224</v>
      </c>
      <c r="B393" s="484"/>
      <c r="C393" s="484"/>
      <c r="D393" s="484"/>
      <c r="E393" s="482" t="str">
        <f t="shared" ref="E393:J393" si="63">E24</f>
        <v>Actuals           2013-2014</v>
      </c>
      <c r="F393" s="482" t="str">
        <f t="shared" si="63"/>
        <v>Approved Estimates          2014-2015</v>
      </c>
      <c r="G393" s="482" t="str">
        <f t="shared" si="63"/>
        <v>Revised Estimates                 2014-2015</v>
      </c>
      <c r="H393" s="482" t="str">
        <f t="shared" si="63"/>
        <v>Budget Estimates      2015-2016</v>
      </c>
      <c r="I393" s="482" t="str">
        <f t="shared" si="63"/>
        <v>Forward Estimates     2016-2017</v>
      </c>
      <c r="J393" s="482" t="str">
        <f t="shared" si="63"/>
        <v>Forward Estimates     2017-2018</v>
      </c>
    </row>
    <row r="394" spans="1:10" x14ac:dyDescent="0.2">
      <c r="A394" s="119" t="s">
        <v>225</v>
      </c>
      <c r="B394" s="119" t="s">
        <v>226</v>
      </c>
      <c r="C394" s="484" t="s">
        <v>227</v>
      </c>
      <c r="D394" s="484"/>
      <c r="E394" s="475"/>
      <c r="F394" s="475"/>
      <c r="G394" s="475"/>
      <c r="H394" s="475"/>
      <c r="I394" s="475"/>
      <c r="J394" s="475"/>
    </row>
    <row r="395" spans="1:10" x14ac:dyDescent="0.2">
      <c r="A395" s="135"/>
      <c r="B395" s="135"/>
      <c r="C395" s="497"/>
      <c r="D395" s="497"/>
      <c r="E395" s="133"/>
      <c r="F395" s="155"/>
      <c r="G395" s="133"/>
      <c r="H395" s="123"/>
      <c r="I395" s="133"/>
      <c r="J395" s="122"/>
    </row>
    <row r="396" spans="1:10" x14ac:dyDescent="0.2">
      <c r="A396" s="135"/>
      <c r="B396" s="135"/>
      <c r="C396" s="497"/>
      <c r="D396" s="497"/>
      <c r="E396" s="133"/>
      <c r="F396" s="155"/>
      <c r="G396" s="133"/>
      <c r="H396" s="123"/>
      <c r="I396" s="133"/>
      <c r="J396" s="122"/>
    </row>
    <row r="397" spans="1:10" ht="15" customHeight="1" x14ac:dyDescent="0.2">
      <c r="A397" s="487" t="s">
        <v>14</v>
      </c>
      <c r="B397" s="487"/>
      <c r="C397" s="487"/>
      <c r="D397" s="487"/>
      <c r="E397" s="124">
        <v>0</v>
      </c>
      <c r="F397" s="124">
        <v>0</v>
      </c>
      <c r="G397" s="124">
        <v>0</v>
      </c>
      <c r="H397" s="124">
        <v>0</v>
      </c>
      <c r="I397" s="124">
        <v>0</v>
      </c>
      <c r="J397" s="124">
        <v>0</v>
      </c>
    </row>
    <row r="398" spans="1:10" x14ac:dyDescent="0.2">
      <c r="A398" s="537"/>
      <c r="B398" s="537"/>
      <c r="C398" s="537"/>
      <c r="D398" s="537"/>
      <c r="E398" s="537"/>
      <c r="F398" s="537"/>
      <c r="G398" s="537"/>
      <c r="H398" s="537"/>
      <c r="I398" s="537"/>
      <c r="J398" s="537"/>
    </row>
    <row r="399" spans="1:10" x14ac:dyDescent="0.2">
      <c r="A399" s="499" t="s">
        <v>266</v>
      </c>
      <c r="B399" s="499"/>
      <c r="C399" s="499"/>
      <c r="D399" s="499"/>
      <c r="E399" s="499"/>
      <c r="F399" s="508"/>
      <c r="G399" s="508"/>
      <c r="H399" s="508"/>
      <c r="I399" s="508"/>
      <c r="J399" s="508"/>
    </row>
    <row r="400" spans="1:10" x14ac:dyDescent="0.2">
      <c r="A400" s="484" t="s">
        <v>278</v>
      </c>
      <c r="B400" s="484"/>
      <c r="C400" s="484"/>
      <c r="D400" s="120" t="s">
        <v>279</v>
      </c>
      <c r="E400" s="194" t="s">
        <v>280</v>
      </c>
      <c r="F400" s="195"/>
      <c r="G400" s="152"/>
      <c r="H400" s="152"/>
      <c r="I400" s="152"/>
      <c r="J400" s="153"/>
    </row>
    <row r="401" spans="1:10" x14ac:dyDescent="0.2">
      <c r="A401" s="485" t="s">
        <v>2550</v>
      </c>
      <c r="B401" s="485"/>
      <c r="C401" s="485"/>
      <c r="D401" s="121" t="s">
        <v>2331</v>
      </c>
      <c r="E401" s="196">
        <v>1</v>
      </c>
      <c r="F401" s="197"/>
      <c r="G401" s="140"/>
      <c r="H401" s="140"/>
      <c r="I401" s="140"/>
      <c r="J401" s="143"/>
    </row>
    <row r="402" spans="1:10" x14ac:dyDescent="0.2">
      <c r="A402" s="485" t="s">
        <v>2551</v>
      </c>
      <c r="B402" s="485"/>
      <c r="C402" s="485"/>
      <c r="D402" s="121" t="s">
        <v>1155</v>
      </c>
      <c r="E402" s="196">
        <v>1</v>
      </c>
      <c r="F402" s="197"/>
      <c r="G402" s="140"/>
      <c r="H402" s="140"/>
      <c r="I402" s="140"/>
      <c r="J402" s="143"/>
    </row>
    <row r="403" spans="1:10" ht="15" customHeight="1" x14ac:dyDescent="0.2">
      <c r="A403" s="485" t="s">
        <v>2552</v>
      </c>
      <c r="B403" s="485"/>
      <c r="C403" s="485"/>
      <c r="D403" s="121" t="s">
        <v>2553</v>
      </c>
      <c r="E403" s="196">
        <v>1</v>
      </c>
      <c r="F403" s="197"/>
      <c r="G403" s="140"/>
      <c r="H403" s="140"/>
      <c r="I403" s="140"/>
      <c r="J403" s="143"/>
    </row>
    <row r="404" spans="1:10" x14ac:dyDescent="0.2">
      <c r="A404" s="485" t="s">
        <v>1156</v>
      </c>
      <c r="B404" s="485"/>
      <c r="C404" s="485"/>
      <c r="D404" s="121" t="s">
        <v>1157</v>
      </c>
      <c r="E404" s="196">
        <v>1</v>
      </c>
      <c r="F404" s="197"/>
      <c r="G404" s="140"/>
      <c r="H404" s="140"/>
      <c r="I404" s="140"/>
      <c r="J404" s="143"/>
    </row>
    <row r="405" spans="1:10" x14ac:dyDescent="0.2">
      <c r="A405" s="498" t="s">
        <v>281</v>
      </c>
      <c r="B405" s="498"/>
      <c r="C405" s="498"/>
      <c r="D405" s="498"/>
      <c r="E405" s="198">
        <f>SUM(E401:E404)</f>
        <v>4</v>
      </c>
      <c r="F405" s="199"/>
      <c r="G405" s="146"/>
      <c r="H405" s="146"/>
      <c r="I405" s="146"/>
      <c r="J405" s="147"/>
    </row>
    <row r="406" spans="1:10" x14ac:dyDescent="0.2">
      <c r="A406" s="483"/>
      <c r="B406" s="483"/>
      <c r="C406" s="483"/>
      <c r="D406" s="483"/>
      <c r="E406" s="483"/>
      <c r="F406" s="501"/>
      <c r="G406" s="501"/>
      <c r="H406" s="501"/>
      <c r="I406" s="501"/>
      <c r="J406" s="501"/>
    </row>
    <row r="407" spans="1:10" x14ac:dyDescent="0.2">
      <c r="A407" s="502" t="s">
        <v>282</v>
      </c>
      <c r="B407" s="502"/>
      <c r="C407" s="502"/>
      <c r="D407" s="502"/>
      <c r="E407" s="502"/>
      <c r="F407" s="502"/>
      <c r="G407" s="502"/>
      <c r="H407" s="502"/>
      <c r="I407" s="502"/>
      <c r="J407" s="502"/>
    </row>
    <row r="408" spans="1:10" x14ac:dyDescent="0.2">
      <c r="A408" s="503" t="s">
        <v>283</v>
      </c>
      <c r="B408" s="503"/>
      <c r="C408" s="503"/>
      <c r="D408" s="503"/>
      <c r="E408" s="503"/>
      <c r="F408" s="503"/>
      <c r="G408" s="503"/>
      <c r="H408" s="503"/>
      <c r="I408" s="503"/>
      <c r="J408" s="503"/>
    </row>
    <row r="409" spans="1:10" x14ac:dyDescent="0.2">
      <c r="A409" s="483" t="s">
        <v>1281</v>
      </c>
      <c r="B409" s="483"/>
      <c r="C409" s="483"/>
      <c r="D409" s="483"/>
      <c r="E409" s="483"/>
      <c r="F409" s="483"/>
      <c r="G409" s="483"/>
      <c r="H409" s="483"/>
      <c r="I409" s="483"/>
      <c r="J409" s="483"/>
    </row>
    <row r="410" spans="1:10" x14ac:dyDescent="0.2">
      <c r="A410" s="483"/>
      <c r="B410" s="483"/>
      <c r="C410" s="483"/>
      <c r="D410" s="483"/>
      <c r="E410" s="483"/>
      <c r="F410" s="483"/>
      <c r="G410" s="483"/>
      <c r="H410" s="483"/>
      <c r="I410" s="483"/>
      <c r="J410" s="483"/>
    </row>
    <row r="411" spans="1:10" x14ac:dyDescent="0.2">
      <c r="A411" s="506" t="s">
        <v>359</v>
      </c>
      <c r="B411" s="506"/>
      <c r="C411" s="506"/>
      <c r="D411" s="506"/>
      <c r="E411" s="506"/>
      <c r="F411" s="506"/>
      <c r="G411" s="506"/>
      <c r="H411" s="506"/>
      <c r="I411" s="506"/>
      <c r="J411" s="506"/>
    </row>
    <row r="412" spans="1:10" x14ac:dyDescent="0.2">
      <c r="A412" s="483"/>
      <c r="B412" s="483"/>
      <c r="C412" s="483"/>
      <c r="D412" s="483"/>
      <c r="E412" s="483"/>
      <c r="F412" s="483"/>
      <c r="G412" s="483"/>
      <c r="H412" s="483"/>
      <c r="I412" s="483"/>
      <c r="J412" s="483"/>
    </row>
    <row r="413" spans="1:10" x14ac:dyDescent="0.2">
      <c r="A413" s="483"/>
      <c r="B413" s="483"/>
      <c r="C413" s="483"/>
      <c r="D413" s="483"/>
      <c r="E413" s="483"/>
      <c r="F413" s="483"/>
      <c r="G413" s="483"/>
      <c r="H413" s="483"/>
      <c r="I413" s="483"/>
      <c r="J413" s="483"/>
    </row>
    <row r="414" spans="1:10" x14ac:dyDescent="0.2">
      <c r="A414" s="483"/>
      <c r="B414" s="483"/>
      <c r="C414" s="483"/>
      <c r="D414" s="483"/>
      <c r="E414" s="483"/>
      <c r="F414" s="483"/>
      <c r="G414" s="483"/>
      <c r="H414" s="483"/>
      <c r="I414" s="483"/>
      <c r="J414" s="483"/>
    </row>
    <row r="415" spans="1:10" x14ac:dyDescent="0.2">
      <c r="A415" s="483"/>
      <c r="B415" s="483"/>
      <c r="C415" s="483"/>
      <c r="D415" s="483"/>
      <c r="E415" s="483"/>
      <c r="F415" s="483"/>
      <c r="G415" s="483"/>
      <c r="H415" s="483"/>
      <c r="I415" s="483"/>
      <c r="J415" s="483"/>
    </row>
    <row r="416" spans="1:10" ht="22.5" x14ac:dyDescent="0.2">
      <c r="A416" s="502" t="s">
        <v>289</v>
      </c>
      <c r="B416" s="502"/>
      <c r="C416" s="502"/>
      <c r="D416" s="502"/>
      <c r="E416" s="502"/>
      <c r="F416" s="148" t="str">
        <f>F146</f>
        <v xml:space="preserve"> Actual 2013/14</v>
      </c>
      <c r="G416" s="148" t="str">
        <f>G146</f>
        <v xml:space="preserve"> Estimate 2014/15</v>
      </c>
      <c r="H416" s="148" t="str">
        <f>H146</f>
        <v xml:space="preserve"> Target 2015/16</v>
      </c>
      <c r="I416" s="148" t="str">
        <f>I146</f>
        <v xml:space="preserve"> Target 2016/17</v>
      </c>
      <c r="J416" s="148" t="str">
        <f>J146</f>
        <v xml:space="preserve"> Target 2017/18</v>
      </c>
    </row>
    <row r="417" spans="1:10" x14ac:dyDescent="0.2">
      <c r="A417" s="502" t="s">
        <v>295</v>
      </c>
      <c r="B417" s="502"/>
      <c r="C417" s="502"/>
      <c r="D417" s="502"/>
      <c r="E417" s="502"/>
      <c r="F417" s="502"/>
      <c r="G417" s="502"/>
      <c r="H417" s="502"/>
      <c r="I417" s="502"/>
      <c r="J417" s="502"/>
    </row>
    <row r="418" spans="1:10" x14ac:dyDescent="0.2">
      <c r="A418" s="538" t="s">
        <v>1282</v>
      </c>
      <c r="B418" s="538"/>
      <c r="C418" s="538"/>
      <c r="D418" s="538"/>
      <c r="E418" s="538"/>
      <c r="F418" s="200"/>
      <c r="G418" s="137"/>
      <c r="H418" s="137"/>
      <c r="I418" s="137"/>
      <c r="J418" s="137"/>
    </row>
    <row r="419" spans="1:10" x14ac:dyDescent="0.2">
      <c r="A419" s="538" t="s">
        <v>1283</v>
      </c>
      <c r="B419" s="538"/>
      <c r="C419" s="538"/>
      <c r="D419" s="538"/>
      <c r="E419" s="538"/>
      <c r="F419" s="200"/>
      <c r="G419" s="137"/>
      <c r="H419" s="137"/>
      <c r="I419" s="137"/>
      <c r="J419" s="137"/>
    </row>
    <row r="420" spans="1:10" x14ac:dyDescent="0.2">
      <c r="A420" s="538" t="s">
        <v>1284</v>
      </c>
      <c r="B420" s="538"/>
      <c r="C420" s="538"/>
      <c r="D420" s="538"/>
      <c r="E420" s="538"/>
      <c r="F420" s="200"/>
      <c r="G420" s="137"/>
      <c r="H420" s="137"/>
      <c r="I420" s="137"/>
      <c r="J420" s="137"/>
    </row>
    <row r="421" spans="1:10" x14ac:dyDescent="0.2">
      <c r="A421" s="507"/>
      <c r="B421" s="507"/>
      <c r="C421" s="507"/>
      <c r="D421" s="507"/>
      <c r="E421" s="507"/>
      <c r="F421" s="200"/>
      <c r="G421" s="137"/>
      <c r="H421" s="137"/>
      <c r="I421" s="137"/>
      <c r="J421" s="137"/>
    </row>
    <row r="422" spans="1:10" ht="23.25" customHeight="1" x14ac:dyDescent="0.2">
      <c r="A422" s="502" t="s">
        <v>300</v>
      </c>
      <c r="B422" s="502"/>
      <c r="C422" s="502"/>
      <c r="D422" s="502"/>
      <c r="E422" s="502"/>
      <c r="F422" s="502"/>
      <c r="G422" s="502"/>
      <c r="H422" s="502"/>
      <c r="I422" s="502"/>
      <c r="J422" s="502"/>
    </row>
    <row r="423" spans="1:10" x14ac:dyDescent="0.2">
      <c r="A423" s="538" t="s">
        <v>1285</v>
      </c>
      <c r="B423" s="538"/>
      <c r="C423" s="538"/>
      <c r="D423" s="538"/>
      <c r="E423" s="538"/>
      <c r="F423" s="200"/>
      <c r="G423" s="137"/>
      <c r="H423" s="137"/>
      <c r="I423" s="137"/>
      <c r="J423" s="137"/>
    </row>
    <row r="424" spans="1:10" x14ac:dyDescent="0.2">
      <c r="A424" s="538" t="s">
        <v>1286</v>
      </c>
      <c r="B424" s="538"/>
      <c r="C424" s="538"/>
      <c r="D424" s="538"/>
      <c r="E424" s="538"/>
      <c r="F424" s="200"/>
      <c r="G424" s="137"/>
      <c r="H424" s="137"/>
      <c r="I424" s="137"/>
      <c r="J424" s="137"/>
    </row>
    <row r="425" spans="1:10" x14ac:dyDescent="0.2">
      <c r="A425" s="538" t="s">
        <v>1287</v>
      </c>
      <c r="B425" s="538"/>
      <c r="C425" s="538"/>
      <c r="D425" s="538"/>
      <c r="E425" s="538"/>
      <c r="F425" s="200"/>
      <c r="G425" s="137"/>
      <c r="H425" s="137"/>
      <c r="I425" s="137"/>
      <c r="J425" s="137"/>
    </row>
    <row r="426" spans="1:10" ht="15" customHeight="1" x14ac:dyDescent="0.2">
      <c r="A426" s="538" t="s">
        <v>1288</v>
      </c>
      <c r="B426" s="538"/>
      <c r="C426" s="538"/>
      <c r="D426" s="538"/>
      <c r="E426" s="538"/>
      <c r="F426" s="200"/>
      <c r="G426" s="137"/>
      <c r="H426" s="137"/>
      <c r="I426" s="137"/>
      <c r="J426" s="137"/>
    </row>
    <row r="427" spans="1:10" ht="15" customHeight="1" x14ac:dyDescent="0.2">
      <c r="A427" s="483"/>
      <c r="B427" s="483"/>
      <c r="C427" s="483"/>
      <c r="D427" s="483"/>
      <c r="E427" s="483"/>
      <c r="F427" s="483"/>
      <c r="G427" s="483"/>
      <c r="H427" s="483"/>
      <c r="I427" s="483"/>
      <c r="J427" s="483"/>
    </row>
    <row r="429" spans="1:10" ht="15" customHeight="1" x14ac:dyDescent="0.2">
      <c r="A429" s="158"/>
      <c r="B429" s="158"/>
      <c r="C429" s="158"/>
      <c r="D429" s="158"/>
      <c r="E429" s="201" t="s">
        <v>332</v>
      </c>
      <c r="F429" s="165"/>
      <c r="G429" s="158"/>
      <c r="H429" s="158"/>
      <c r="I429" s="158"/>
      <c r="J429" s="159" t="s">
        <v>630</v>
      </c>
    </row>
    <row r="430" spans="1:10" ht="34.5" thickBot="1" x14ac:dyDescent="0.25">
      <c r="A430" s="160"/>
      <c r="B430" s="160" t="s">
        <v>181</v>
      </c>
      <c r="C430" s="161"/>
      <c r="D430" s="162"/>
      <c r="E430" s="148" t="str">
        <f t="shared" ref="E430:J430" si="64">E24</f>
        <v>Actuals           2013-2014</v>
      </c>
      <c r="F430" s="148" t="str">
        <f t="shared" si="64"/>
        <v>Approved Estimates          2014-2015</v>
      </c>
      <c r="G430" s="148" t="str">
        <f t="shared" si="64"/>
        <v>Revised Estimates                 2014-2015</v>
      </c>
      <c r="H430" s="148" t="str">
        <f t="shared" si="64"/>
        <v>Budget Estimates      2015-2016</v>
      </c>
      <c r="I430" s="148" t="str">
        <f t="shared" si="64"/>
        <v>Forward Estimates     2016-2017</v>
      </c>
      <c r="J430" s="148" t="str">
        <f t="shared" si="64"/>
        <v>Forward Estimates     2017-2018</v>
      </c>
    </row>
    <row r="431" spans="1:10" ht="15" customHeight="1" x14ac:dyDescent="0.2">
      <c r="A431" s="165" t="s">
        <v>6</v>
      </c>
      <c r="B431" s="163"/>
      <c r="C431" s="163"/>
      <c r="D431" s="163"/>
      <c r="E431" s="163"/>
      <c r="F431" s="163"/>
      <c r="G431" s="163"/>
      <c r="H431" s="163"/>
      <c r="I431" s="164"/>
      <c r="J431" s="163"/>
    </row>
    <row r="432" spans="1:10" x14ac:dyDescent="0.2">
      <c r="A432" s="158"/>
      <c r="B432" s="158" t="s">
        <v>447</v>
      </c>
      <c r="C432" s="158"/>
      <c r="D432" s="158"/>
      <c r="E432" s="167">
        <f t="shared" ref="E432:J432" si="65">E87</f>
        <v>762759.59</v>
      </c>
      <c r="F432" s="167">
        <f t="shared" si="65"/>
        <v>758400</v>
      </c>
      <c r="G432" s="167">
        <f t="shared" si="65"/>
        <v>758400</v>
      </c>
      <c r="H432" s="167">
        <f t="shared" si="65"/>
        <v>773700</v>
      </c>
      <c r="I432" s="167">
        <f t="shared" si="65"/>
        <v>789800</v>
      </c>
      <c r="J432" s="167">
        <f t="shared" si="65"/>
        <v>804200</v>
      </c>
    </row>
    <row r="433" spans="1:10" ht="15" customHeight="1" x14ac:dyDescent="0.2">
      <c r="A433" s="158"/>
      <c r="B433" s="158" t="s">
        <v>1187</v>
      </c>
      <c r="C433" s="158"/>
      <c r="D433" s="158"/>
      <c r="E433" s="167">
        <f t="shared" ref="E433:J433" si="66">E171</f>
        <v>849804</v>
      </c>
      <c r="F433" s="167">
        <f t="shared" si="66"/>
        <v>1943900</v>
      </c>
      <c r="G433" s="167">
        <f t="shared" si="66"/>
        <v>1943900</v>
      </c>
      <c r="H433" s="167">
        <f t="shared" si="66"/>
        <v>1938700</v>
      </c>
      <c r="I433" s="167">
        <f t="shared" si="66"/>
        <v>1917600</v>
      </c>
      <c r="J433" s="167">
        <f t="shared" si="66"/>
        <v>1892200</v>
      </c>
    </row>
    <row r="434" spans="1:10" ht="15" customHeight="1" x14ac:dyDescent="0.2">
      <c r="A434" s="158"/>
      <c r="B434" s="158" t="s">
        <v>1188</v>
      </c>
      <c r="C434" s="158"/>
      <c r="D434" s="158"/>
      <c r="E434" s="167">
        <f t="shared" ref="E434:J434" si="67">E242</f>
        <v>286471</v>
      </c>
      <c r="F434" s="167">
        <f t="shared" si="67"/>
        <v>1390600</v>
      </c>
      <c r="G434" s="167">
        <f t="shared" si="67"/>
        <v>1390600</v>
      </c>
      <c r="H434" s="167">
        <f t="shared" si="67"/>
        <v>1452800</v>
      </c>
      <c r="I434" s="167">
        <f t="shared" si="67"/>
        <v>1473300</v>
      </c>
      <c r="J434" s="167">
        <f t="shared" si="67"/>
        <v>1483300</v>
      </c>
    </row>
    <row r="435" spans="1:10" ht="15" customHeight="1" x14ac:dyDescent="0.2">
      <c r="A435" s="158"/>
      <c r="B435" s="158" t="s">
        <v>1189</v>
      </c>
      <c r="C435" s="158"/>
      <c r="D435" s="158"/>
      <c r="E435" s="167">
        <f t="shared" ref="E435:J435" si="68">E311</f>
        <v>929336.91</v>
      </c>
      <c r="F435" s="167">
        <f t="shared" si="68"/>
        <v>1262700</v>
      </c>
      <c r="G435" s="167">
        <f t="shared" si="68"/>
        <v>1262700</v>
      </c>
      <c r="H435" s="167">
        <f t="shared" si="68"/>
        <v>1297900</v>
      </c>
      <c r="I435" s="167">
        <f t="shared" si="68"/>
        <v>1353700</v>
      </c>
      <c r="J435" s="167">
        <f t="shared" si="68"/>
        <v>1444000</v>
      </c>
    </row>
    <row r="436" spans="1:10" ht="15" customHeight="1" x14ac:dyDescent="0.2">
      <c r="A436" s="169"/>
      <c r="B436" s="169" t="s">
        <v>1190</v>
      </c>
      <c r="C436" s="169"/>
      <c r="D436" s="169"/>
      <c r="E436" s="167">
        <f t="shared" ref="E436:J436" si="69">E377</f>
        <v>194092.77</v>
      </c>
      <c r="F436" s="167">
        <f t="shared" si="69"/>
        <v>196000</v>
      </c>
      <c r="G436" s="167">
        <f t="shared" si="69"/>
        <v>196000</v>
      </c>
      <c r="H436" s="167">
        <f t="shared" si="69"/>
        <v>180900</v>
      </c>
      <c r="I436" s="167">
        <f t="shared" si="69"/>
        <v>200300</v>
      </c>
      <c r="J436" s="167">
        <f t="shared" si="69"/>
        <v>204800</v>
      </c>
    </row>
    <row r="437" spans="1:10" ht="15" customHeight="1" thickBot="1" x14ac:dyDescent="0.25">
      <c r="A437" s="158"/>
      <c r="B437" s="158"/>
      <c r="C437" s="165" t="s">
        <v>335</v>
      </c>
      <c r="D437" s="171"/>
      <c r="E437" s="172">
        <f t="shared" ref="E437:J437" si="70">SUM(E432:E436)</f>
        <v>3022464.27</v>
      </c>
      <c r="F437" s="172">
        <f t="shared" si="70"/>
        <v>5551600</v>
      </c>
      <c r="G437" s="172">
        <f t="shared" si="70"/>
        <v>5551600</v>
      </c>
      <c r="H437" s="172">
        <f t="shared" si="70"/>
        <v>5644000</v>
      </c>
      <c r="I437" s="172">
        <f t="shared" si="70"/>
        <v>5734700</v>
      </c>
      <c r="J437" s="172">
        <f t="shared" si="70"/>
        <v>5828500</v>
      </c>
    </row>
    <row r="438" spans="1:10" ht="15" customHeight="1" x14ac:dyDescent="0.2">
      <c r="A438" s="173" t="s">
        <v>175</v>
      </c>
      <c r="B438" s="173"/>
      <c r="C438" s="169"/>
      <c r="D438" s="174"/>
      <c r="E438" s="178"/>
      <c r="F438" s="178"/>
      <c r="G438" s="178"/>
      <c r="H438" s="178"/>
      <c r="I438" s="178"/>
      <c r="J438" s="178"/>
    </row>
    <row r="439" spans="1:10" ht="15" customHeight="1" x14ac:dyDescent="0.2">
      <c r="A439" s="158"/>
      <c r="B439" s="158" t="s">
        <v>447</v>
      </c>
      <c r="C439" s="158"/>
      <c r="D439" s="158"/>
      <c r="E439" s="167">
        <f t="shared" ref="E439:J439" si="71">E88</f>
        <v>0</v>
      </c>
      <c r="F439" s="167">
        <f t="shared" si="71"/>
        <v>0</v>
      </c>
      <c r="G439" s="167">
        <f t="shared" si="71"/>
        <v>0</v>
      </c>
      <c r="H439" s="167">
        <f t="shared" si="71"/>
        <v>0</v>
      </c>
      <c r="I439" s="167">
        <f t="shared" si="71"/>
        <v>0</v>
      </c>
      <c r="J439" s="167">
        <f t="shared" si="71"/>
        <v>0</v>
      </c>
    </row>
    <row r="440" spans="1:10" x14ac:dyDescent="0.2">
      <c r="A440" s="158"/>
      <c r="B440" s="158" t="s">
        <v>1187</v>
      </c>
      <c r="C440" s="158"/>
      <c r="D440" s="158"/>
      <c r="E440" s="167">
        <f t="shared" ref="E440:J440" si="72">E172</f>
        <v>893549.1</v>
      </c>
      <c r="F440" s="167">
        <f t="shared" si="72"/>
        <v>0</v>
      </c>
      <c r="G440" s="167">
        <f t="shared" si="72"/>
        <v>0</v>
      </c>
      <c r="H440" s="167">
        <f t="shared" si="72"/>
        <v>0</v>
      </c>
      <c r="I440" s="167">
        <f t="shared" si="72"/>
        <v>0</v>
      </c>
      <c r="J440" s="167">
        <f t="shared" si="72"/>
        <v>0</v>
      </c>
    </row>
    <row r="441" spans="1:10" ht="15" customHeight="1" x14ac:dyDescent="0.2">
      <c r="A441" s="158"/>
      <c r="B441" s="158" t="s">
        <v>1188</v>
      </c>
      <c r="C441" s="158"/>
      <c r="D441" s="158"/>
      <c r="E441" s="167">
        <f t="shared" ref="E441:J441" si="73">E243</f>
        <v>1061441.1399999999</v>
      </c>
      <c r="F441" s="167">
        <f t="shared" si="73"/>
        <v>0</v>
      </c>
      <c r="G441" s="167">
        <f t="shared" si="73"/>
        <v>0</v>
      </c>
      <c r="H441" s="167">
        <f t="shared" si="73"/>
        <v>0</v>
      </c>
      <c r="I441" s="167">
        <f t="shared" si="73"/>
        <v>0</v>
      </c>
      <c r="J441" s="167">
        <f t="shared" si="73"/>
        <v>0</v>
      </c>
    </row>
    <row r="442" spans="1:10" ht="15" customHeight="1" x14ac:dyDescent="0.2">
      <c r="A442" s="158"/>
      <c r="B442" s="158" t="s">
        <v>1189</v>
      </c>
      <c r="C442" s="158"/>
      <c r="D442" s="158"/>
      <c r="E442" s="167">
        <f t="shared" ref="E442:J442" si="74">E312</f>
        <v>154000.79999999999</v>
      </c>
      <c r="F442" s="167">
        <f t="shared" si="74"/>
        <v>0</v>
      </c>
      <c r="G442" s="167">
        <f t="shared" si="74"/>
        <v>0</v>
      </c>
      <c r="H442" s="167">
        <f t="shared" si="74"/>
        <v>0</v>
      </c>
      <c r="I442" s="167">
        <f t="shared" si="74"/>
        <v>0</v>
      </c>
      <c r="J442" s="167">
        <f t="shared" si="74"/>
        <v>0</v>
      </c>
    </row>
    <row r="443" spans="1:10" x14ac:dyDescent="0.2">
      <c r="A443" s="158"/>
      <c r="B443" s="169" t="s">
        <v>1190</v>
      </c>
      <c r="C443" s="169"/>
      <c r="D443" s="169"/>
      <c r="E443" s="167">
        <f t="shared" ref="E443:J443" si="75">E378</f>
        <v>0</v>
      </c>
      <c r="F443" s="167">
        <f t="shared" si="75"/>
        <v>0</v>
      </c>
      <c r="G443" s="167">
        <f t="shared" si="75"/>
        <v>0</v>
      </c>
      <c r="H443" s="167">
        <f t="shared" si="75"/>
        <v>0</v>
      </c>
      <c r="I443" s="167">
        <f t="shared" si="75"/>
        <v>0</v>
      </c>
      <c r="J443" s="167">
        <f t="shared" si="75"/>
        <v>0</v>
      </c>
    </row>
    <row r="444" spans="1:10" ht="15" customHeight="1" thickBot="1" x14ac:dyDescent="0.25">
      <c r="A444" s="165"/>
      <c r="B444" s="165"/>
      <c r="C444" s="165" t="s">
        <v>336</v>
      </c>
      <c r="D444" s="175"/>
      <c r="E444" s="172">
        <f t="shared" ref="E444:J444" si="76">SUM(E439:E443)</f>
        <v>2108991.0399999996</v>
      </c>
      <c r="F444" s="172">
        <f t="shared" si="76"/>
        <v>0</v>
      </c>
      <c r="G444" s="172">
        <f t="shared" si="76"/>
        <v>0</v>
      </c>
      <c r="H444" s="172">
        <f t="shared" si="76"/>
        <v>0</v>
      </c>
      <c r="I444" s="172">
        <f t="shared" si="76"/>
        <v>0</v>
      </c>
      <c r="J444" s="172">
        <f t="shared" si="76"/>
        <v>0</v>
      </c>
    </row>
    <row r="445" spans="1:10" ht="15" customHeight="1" x14ac:dyDescent="0.2">
      <c r="A445" s="165" t="s">
        <v>337</v>
      </c>
      <c r="B445" s="158"/>
      <c r="C445" s="158"/>
      <c r="D445" s="176"/>
      <c r="E445" s="177"/>
      <c r="F445" s="177"/>
      <c r="G445" s="177"/>
      <c r="H445" s="177"/>
      <c r="I445" s="177"/>
      <c r="J445" s="177"/>
    </row>
    <row r="446" spans="1:10" x14ac:dyDescent="0.2">
      <c r="A446" s="158"/>
      <c r="B446" s="158" t="s">
        <v>447</v>
      </c>
      <c r="C446" s="158"/>
      <c r="D446" s="158"/>
      <c r="E446" s="167">
        <f t="shared" ref="E446:J446" si="77">E89</f>
        <v>173754.19</v>
      </c>
      <c r="F446" s="167">
        <f t="shared" si="77"/>
        <v>199700</v>
      </c>
      <c r="G446" s="167">
        <f t="shared" si="77"/>
        <v>199700</v>
      </c>
      <c r="H446" s="167">
        <f t="shared" si="77"/>
        <v>189000</v>
      </c>
      <c r="I446" s="167">
        <f t="shared" si="77"/>
        <v>189000</v>
      </c>
      <c r="J446" s="167">
        <f t="shared" si="77"/>
        <v>189000</v>
      </c>
    </row>
    <row r="447" spans="1:10" x14ac:dyDescent="0.2">
      <c r="A447" s="158"/>
      <c r="B447" s="158" t="s">
        <v>1187</v>
      </c>
      <c r="C447" s="158"/>
      <c r="D447" s="158"/>
      <c r="E447" s="167">
        <f t="shared" ref="E447:J447" si="78">E173</f>
        <v>400244.32</v>
      </c>
      <c r="F447" s="167">
        <f t="shared" si="78"/>
        <v>528800</v>
      </c>
      <c r="G447" s="167">
        <f t="shared" si="78"/>
        <v>528800</v>
      </c>
      <c r="H447" s="167">
        <f t="shared" si="78"/>
        <v>596900</v>
      </c>
      <c r="I447" s="167">
        <f t="shared" si="78"/>
        <v>663200</v>
      </c>
      <c r="J447" s="167">
        <f t="shared" si="78"/>
        <v>663200</v>
      </c>
    </row>
    <row r="448" spans="1:10" x14ac:dyDescent="0.2">
      <c r="A448" s="158"/>
      <c r="B448" s="158" t="s">
        <v>1188</v>
      </c>
      <c r="C448" s="158"/>
      <c r="D448" s="158"/>
      <c r="E448" s="167">
        <f t="shared" ref="E448:J448" si="79">E244</f>
        <v>67699.539999999994</v>
      </c>
      <c r="F448" s="167">
        <f t="shared" si="79"/>
        <v>106600</v>
      </c>
      <c r="G448" s="167">
        <f t="shared" si="79"/>
        <v>106600</v>
      </c>
      <c r="H448" s="167">
        <f t="shared" si="79"/>
        <v>114600</v>
      </c>
      <c r="I448" s="167">
        <f t="shared" si="79"/>
        <v>114600</v>
      </c>
      <c r="J448" s="167">
        <f t="shared" si="79"/>
        <v>114600</v>
      </c>
    </row>
    <row r="449" spans="1:10" ht="15" customHeight="1" x14ac:dyDescent="0.2">
      <c r="A449" s="158"/>
      <c r="B449" s="158" t="s">
        <v>1189</v>
      </c>
      <c r="C449" s="158"/>
      <c r="D449" s="158"/>
      <c r="E449" s="167">
        <f t="shared" ref="E449:J449" si="80">E313</f>
        <v>68586.73</v>
      </c>
      <c r="F449" s="167">
        <f t="shared" si="80"/>
        <v>81800</v>
      </c>
      <c r="G449" s="167">
        <f t="shared" si="80"/>
        <v>81800</v>
      </c>
      <c r="H449" s="167">
        <f t="shared" si="80"/>
        <v>68800</v>
      </c>
      <c r="I449" s="167">
        <f t="shared" si="80"/>
        <v>68800</v>
      </c>
      <c r="J449" s="167">
        <f t="shared" si="80"/>
        <v>68800</v>
      </c>
    </row>
    <row r="450" spans="1:10" x14ac:dyDescent="0.2">
      <c r="A450" s="158"/>
      <c r="B450" s="169" t="s">
        <v>1190</v>
      </c>
      <c r="C450" s="169"/>
      <c r="D450" s="169"/>
      <c r="E450" s="167">
        <f t="shared" ref="E450:J450" si="81">E379</f>
        <v>47520</v>
      </c>
      <c r="F450" s="167">
        <f t="shared" si="81"/>
        <v>35100</v>
      </c>
      <c r="G450" s="167">
        <f t="shared" si="81"/>
        <v>35100</v>
      </c>
      <c r="H450" s="167">
        <f t="shared" si="81"/>
        <v>29000</v>
      </c>
      <c r="I450" s="167">
        <f t="shared" si="81"/>
        <v>30600</v>
      </c>
      <c r="J450" s="167">
        <f t="shared" si="81"/>
        <v>30600</v>
      </c>
    </row>
    <row r="451" spans="1:10" ht="15" thickBot="1" x14ac:dyDescent="0.25">
      <c r="A451" s="158"/>
      <c r="B451" s="158"/>
      <c r="C451" s="165" t="s">
        <v>338</v>
      </c>
      <c r="D451" s="176"/>
      <c r="E451" s="172">
        <f t="shared" ref="E451:J451" si="82">SUM(E446:E450)</f>
        <v>757804.78</v>
      </c>
      <c r="F451" s="172">
        <f t="shared" si="82"/>
        <v>952000</v>
      </c>
      <c r="G451" s="172">
        <f t="shared" si="82"/>
        <v>952000</v>
      </c>
      <c r="H451" s="172">
        <f t="shared" si="82"/>
        <v>998300</v>
      </c>
      <c r="I451" s="172">
        <f t="shared" si="82"/>
        <v>1066200</v>
      </c>
      <c r="J451" s="172">
        <f t="shared" si="82"/>
        <v>1066200</v>
      </c>
    </row>
    <row r="452" spans="1:10" ht="15" customHeight="1" x14ac:dyDescent="0.2">
      <c r="A452" s="165" t="s">
        <v>177</v>
      </c>
      <c r="B452" s="165"/>
      <c r="C452" s="158"/>
      <c r="D452" s="176"/>
      <c r="E452" s="178"/>
      <c r="F452" s="178"/>
      <c r="G452" s="178"/>
      <c r="H452" s="178"/>
      <c r="I452" s="178"/>
      <c r="J452" s="178"/>
    </row>
    <row r="453" spans="1:10" x14ac:dyDescent="0.2">
      <c r="A453" s="158"/>
      <c r="B453" s="158" t="s">
        <v>447</v>
      </c>
      <c r="C453" s="158"/>
      <c r="D453" s="158"/>
      <c r="E453" s="167">
        <f t="shared" ref="E453:J453" si="83">E90</f>
        <v>0</v>
      </c>
      <c r="F453" s="167">
        <f t="shared" si="83"/>
        <v>0</v>
      </c>
      <c r="G453" s="167">
        <f t="shared" si="83"/>
        <v>0</v>
      </c>
      <c r="H453" s="167">
        <f t="shared" si="83"/>
        <v>0</v>
      </c>
      <c r="I453" s="167">
        <f t="shared" si="83"/>
        <v>0</v>
      </c>
      <c r="J453" s="167">
        <f t="shared" si="83"/>
        <v>0</v>
      </c>
    </row>
    <row r="454" spans="1:10" ht="15" customHeight="1" x14ac:dyDescent="0.2">
      <c r="A454" s="158"/>
      <c r="B454" s="158" t="s">
        <v>1187</v>
      </c>
      <c r="C454" s="158"/>
      <c r="D454" s="158"/>
      <c r="E454" s="167">
        <f t="shared" ref="E454:J454" si="84">E174</f>
        <v>77643</v>
      </c>
      <c r="F454" s="167">
        <f t="shared" si="84"/>
        <v>41200</v>
      </c>
      <c r="G454" s="167">
        <f t="shared" si="84"/>
        <v>41200</v>
      </c>
      <c r="H454" s="167">
        <f t="shared" si="84"/>
        <v>53300</v>
      </c>
      <c r="I454" s="167">
        <f t="shared" si="84"/>
        <v>20000</v>
      </c>
      <c r="J454" s="167">
        <f t="shared" si="84"/>
        <v>20000</v>
      </c>
    </row>
    <row r="455" spans="1:10" ht="15" customHeight="1" x14ac:dyDescent="0.2">
      <c r="A455" s="158"/>
      <c r="B455" s="158" t="s">
        <v>1188</v>
      </c>
      <c r="C455" s="158"/>
      <c r="D455" s="158"/>
      <c r="E455" s="167">
        <f t="shared" ref="E455:J455" si="85">E245</f>
        <v>0</v>
      </c>
      <c r="F455" s="167">
        <f t="shared" si="85"/>
        <v>0</v>
      </c>
      <c r="G455" s="167">
        <f t="shared" si="85"/>
        <v>0</v>
      </c>
      <c r="H455" s="167">
        <f t="shared" si="85"/>
        <v>61400</v>
      </c>
      <c r="I455" s="167">
        <f t="shared" si="85"/>
        <v>15000</v>
      </c>
      <c r="J455" s="167">
        <f t="shared" si="85"/>
        <v>15000</v>
      </c>
    </row>
    <row r="456" spans="1:10" x14ac:dyDescent="0.2">
      <c r="A456" s="158"/>
      <c r="B456" s="158" t="s">
        <v>1189</v>
      </c>
      <c r="C456" s="158"/>
      <c r="D456" s="158"/>
      <c r="E456" s="167">
        <f t="shared" ref="E456:J456" si="86">E314</f>
        <v>28351.5</v>
      </c>
      <c r="F456" s="167">
        <f t="shared" si="86"/>
        <v>24000</v>
      </c>
      <c r="G456" s="167">
        <f t="shared" si="86"/>
        <v>24000</v>
      </c>
      <c r="H456" s="167">
        <f t="shared" si="86"/>
        <v>12000</v>
      </c>
      <c r="I456" s="167">
        <f t="shared" si="86"/>
        <v>12000</v>
      </c>
      <c r="J456" s="167">
        <f t="shared" si="86"/>
        <v>0</v>
      </c>
    </row>
    <row r="457" spans="1:10" x14ac:dyDescent="0.2">
      <c r="A457" s="158"/>
      <c r="B457" s="169" t="s">
        <v>1190</v>
      </c>
      <c r="C457" s="169"/>
      <c r="D457" s="169"/>
      <c r="E457" s="167">
        <f t="shared" ref="E457:J457" si="87">E380</f>
        <v>8154</v>
      </c>
      <c r="F457" s="167">
        <f t="shared" si="87"/>
        <v>8200</v>
      </c>
      <c r="G457" s="167">
        <f t="shared" si="87"/>
        <v>8200</v>
      </c>
      <c r="H457" s="167">
        <f t="shared" si="87"/>
        <v>0</v>
      </c>
      <c r="I457" s="167">
        <f t="shared" si="87"/>
        <v>0</v>
      </c>
      <c r="J457" s="167">
        <f t="shared" si="87"/>
        <v>0</v>
      </c>
    </row>
    <row r="458" spans="1:10" ht="15" thickBot="1" x14ac:dyDescent="0.25">
      <c r="A458" s="158"/>
      <c r="B458" s="158"/>
      <c r="C458" s="165" t="s">
        <v>339</v>
      </c>
      <c r="D458" s="176"/>
      <c r="E458" s="172">
        <f t="shared" ref="E458:J458" si="88">SUM(E453:E457)</f>
        <v>114148.5</v>
      </c>
      <c r="F458" s="172">
        <f t="shared" si="88"/>
        <v>73400</v>
      </c>
      <c r="G458" s="172">
        <f t="shared" si="88"/>
        <v>73400</v>
      </c>
      <c r="H458" s="172">
        <f t="shared" si="88"/>
        <v>126700</v>
      </c>
      <c r="I458" s="172">
        <f t="shared" si="88"/>
        <v>47000</v>
      </c>
      <c r="J458" s="172">
        <f t="shared" si="88"/>
        <v>35000</v>
      </c>
    </row>
    <row r="459" spans="1:10" ht="15" customHeight="1" x14ac:dyDescent="0.2">
      <c r="A459" s="179" t="s">
        <v>274</v>
      </c>
      <c r="B459" s="165"/>
      <c r="C459" s="158"/>
      <c r="D459" s="176"/>
      <c r="E459" s="178"/>
      <c r="F459" s="178"/>
      <c r="G459" s="178"/>
      <c r="H459" s="178"/>
      <c r="I459" s="178"/>
      <c r="J459" s="178"/>
    </row>
    <row r="460" spans="1:10" x14ac:dyDescent="0.2">
      <c r="A460" s="169"/>
      <c r="B460" s="158" t="s">
        <v>447</v>
      </c>
      <c r="C460" s="158"/>
      <c r="D460" s="158"/>
      <c r="E460" s="167">
        <f t="shared" ref="E460:J460" si="89">E110</f>
        <v>7707340.5999999996</v>
      </c>
      <c r="F460" s="167">
        <f t="shared" si="89"/>
        <v>7138000</v>
      </c>
      <c r="G460" s="167">
        <f t="shared" si="89"/>
        <v>7628800</v>
      </c>
      <c r="H460" s="167">
        <f t="shared" si="89"/>
        <v>8649200</v>
      </c>
      <c r="I460" s="167">
        <f t="shared" si="89"/>
        <v>8649200</v>
      </c>
      <c r="J460" s="167">
        <f t="shared" si="89"/>
        <v>8649200</v>
      </c>
    </row>
    <row r="461" spans="1:10" x14ac:dyDescent="0.2">
      <c r="A461" s="169"/>
      <c r="B461" s="158" t="s">
        <v>1187</v>
      </c>
      <c r="C461" s="158"/>
      <c r="D461" s="158"/>
      <c r="E461" s="167">
        <f t="shared" ref="E461:J461" si="90">E180</f>
        <v>1873636.38</v>
      </c>
      <c r="F461" s="167">
        <f t="shared" si="90"/>
        <v>1945600</v>
      </c>
      <c r="G461" s="167">
        <f t="shared" si="90"/>
        <v>2863600</v>
      </c>
      <c r="H461" s="167">
        <f t="shared" si="90"/>
        <v>2824200</v>
      </c>
      <c r="I461" s="167">
        <f t="shared" si="90"/>
        <v>2824200</v>
      </c>
      <c r="J461" s="167">
        <f t="shared" si="90"/>
        <v>2824200</v>
      </c>
    </row>
    <row r="462" spans="1:10" x14ac:dyDescent="0.2">
      <c r="A462" s="169"/>
      <c r="B462" s="158" t="s">
        <v>1188</v>
      </c>
      <c r="C462" s="158"/>
      <c r="D462" s="158"/>
      <c r="E462" s="167">
        <f t="shared" ref="E462:J462" si="91">E253</f>
        <v>1218635.1200000001</v>
      </c>
      <c r="F462" s="167">
        <f t="shared" si="91"/>
        <v>1650000</v>
      </c>
      <c r="G462" s="167">
        <f t="shared" si="91"/>
        <v>1650000</v>
      </c>
      <c r="H462" s="167">
        <f t="shared" si="91"/>
        <v>1650000</v>
      </c>
      <c r="I462" s="167">
        <f t="shared" si="91"/>
        <v>1650000</v>
      </c>
      <c r="J462" s="167">
        <f t="shared" si="91"/>
        <v>1650000</v>
      </c>
    </row>
    <row r="463" spans="1:10" ht="15" customHeight="1" x14ac:dyDescent="0.2">
      <c r="A463" s="169"/>
      <c r="B463" s="158" t="s">
        <v>1189</v>
      </c>
      <c r="C463" s="158"/>
      <c r="D463" s="158"/>
      <c r="E463" s="167">
        <f t="shared" ref="E463:J463" si="92">E326</f>
        <v>641551.22</v>
      </c>
      <c r="F463" s="167">
        <f t="shared" si="92"/>
        <v>747500</v>
      </c>
      <c r="G463" s="167">
        <f t="shared" si="92"/>
        <v>1289200</v>
      </c>
      <c r="H463" s="167">
        <f t="shared" si="92"/>
        <v>747500</v>
      </c>
      <c r="I463" s="167">
        <f t="shared" si="92"/>
        <v>747500</v>
      </c>
      <c r="J463" s="167">
        <f t="shared" si="92"/>
        <v>747500</v>
      </c>
    </row>
    <row r="464" spans="1:10" x14ac:dyDescent="0.2">
      <c r="A464" s="158"/>
      <c r="B464" s="169" t="s">
        <v>1190</v>
      </c>
      <c r="C464" s="169"/>
      <c r="D464" s="169"/>
      <c r="E464" s="167">
        <f t="shared" ref="E464:J464" si="93">E389</f>
        <v>50384.890000000007</v>
      </c>
      <c r="F464" s="167">
        <f t="shared" si="93"/>
        <v>75500</v>
      </c>
      <c r="G464" s="167">
        <f t="shared" si="93"/>
        <v>75500</v>
      </c>
      <c r="H464" s="167">
        <f t="shared" si="93"/>
        <v>75500</v>
      </c>
      <c r="I464" s="167">
        <f t="shared" si="93"/>
        <v>75500</v>
      </c>
      <c r="J464" s="167">
        <f t="shared" si="93"/>
        <v>75500</v>
      </c>
    </row>
    <row r="465" spans="1:10" ht="15" thickBot="1" x14ac:dyDescent="0.25">
      <c r="A465" s="158"/>
      <c r="B465" s="158"/>
      <c r="C465" s="165" t="s">
        <v>340</v>
      </c>
      <c r="D465" s="171"/>
      <c r="E465" s="172">
        <f t="shared" ref="E465:J465" si="94">SUM(E460:E464)</f>
        <v>11491548.210000003</v>
      </c>
      <c r="F465" s="172">
        <f t="shared" si="94"/>
        <v>11556600</v>
      </c>
      <c r="G465" s="172">
        <f t="shared" si="94"/>
        <v>13507100</v>
      </c>
      <c r="H465" s="172">
        <f t="shared" si="94"/>
        <v>13946400</v>
      </c>
      <c r="I465" s="172">
        <f t="shared" si="94"/>
        <v>13946400</v>
      </c>
      <c r="J465" s="172">
        <f t="shared" si="94"/>
        <v>13946400</v>
      </c>
    </row>
    <row r="466" spans="1:10" x14ac:dyDescent="0.2">
      <c r="A466" s="180" t="s">
        <v>14</v>
      </c>
      <c r="B466" s="158"/>
      <c r="C466" s="158"/>
      <c r="D466" s="176"/>
      <c r="E466" s="178"/>
      <c r="F466" s="178"/>
      <c r="G466" s="178"/>
      <c r="H466" s="178"/>
      <c r="I466" s="178"/>
      <c r="J466" s="178"/>
    </row>
    <row r="467" spans="1:10" x14ac:dyDescent="0.2">
      <c r="A467" s="169"/>
      <c r="B467" s="158" t="s">
        <v>447</v>
      </c>
      <c r="C467" s="158"/>
      <c r="D467" s="158"/>
      <c r="E467" s="167">
        <f t="shared" ref="E467:J467" si="95">E125</f>
        <v>29773234.68</v>
      </c>
      <c r="F467" s="167">
        <f t="shared" si="95"/>
        <v>1228000</v>
      </c>
      <c r="G467" s="167">
        <f t="shared" si="95"/>
        <v>6063100</v>
      </c>
      <c r="H467" s="167">
        <f t="shared" si="95"/>
        <v>7275000</v>
      </c>
      <c r="I467" s="167">
        <f t="shared" si="95"/>
        <v>0</v>
      </c>
      <c r="J467" s="167">
        <f t="shared" si="95"/>
        <v>0</v>
      </c>
    </row>
    <row r="468" spans="1:10" x14ac:dyDescent="0.2">
      <c r="A468" s="169"/>
      <c r="B468" s="158" t="s">
        <v>1187</v>
      </c>
      <c r="C468" s="158"/>
      <c r="D468" s="158"/>
      <c r="E468" s="167">
        <f t="shared" ref="E468:J468" si="96">E188</f>
        <v>0</v>
      </c>
      <c r="F468" s="167">
        <f t="shared" si="96"/>
        <v>0</v>
      </c>
      <c r="G468" s="167">
        <f t="shared" si="96"/>
        <v>0</v>
      </c>
      <c r="H468" s="167">
        <f t="shared" si="96"/>
        <v>0</v>
      </c>
      <c r="I468" s="167">
        <f t="shared" si="96"/>
        <v>0</v>
      </c>
      <c r="J468" s="167">
        <f t="shared" si="96"/>
        <v>0</v>
      </c>
    </row>
    <row r="469" spans="1:10" x14ac:dyDescent="0.2">
      <c r="A469" s="169"/>
      <c r="B469" s="158" t="s">
        <v>1188</v>
      </c>
      <c r="C469" s="158"/>
      <c r="D469" s="158"/>
      <c r="E469" s="167">
        <f t="shared" ref="E469:J469" si="97">E261</f>
        <v>0</v>
      </c>
      <c r="F469" s="167">
        <f t="shared" si="97"/>
        <v>0</v>
      </c>
      <c r="G469" s="167">
        <f t="shared" si="97"/>
        <v>0</v>
      </c>
      <c r="H469" s="167">
        <f t="shared" si="97"/>
        <v>0</v>
      </c>
      <c r="I469" s="167">
        <f t="shared" si="97"/>
        <v>0</v>
      </c>
      <c r="J469" s="167">
        <f t="shared" si="97"/>
        <v>0</v>
      </c>
    </row>
    <row r="470" spans="1:10" x14ac:dyDescent="0.2">
      <c r="A470" s="169"/>
      <c r="B470" s="158" t="s">
        <v>1189</v>
      </c>
      <c r="C470" s="158"/>
      <c r="D470" s="158"/>
      <c r="E470" s="167">
        <f t="shared" ref="E470:J470" si="98">E333</f>
        <v>0</v>
      </c>
      <c r="F470" s="167">
        <f t="shared" si="98"/>
        <v>0</v>
      </c>
      <c r="G470" s="167">
        <f t="shared" si="98"/>
        <v>0</v>
      </c>
      <c r="H470" s="167">
        <f t="shared" si="98"/>
        <v>0</v>
      </c>
      <c r="I470" s="167">
        <f t="shared" si="98"/>
        <v>0</v>
      </c>
      <c r="J470" s="167">
        <f t="shared" si="98"/>
        <v>0</v>
      </c>
    </row>
    <row r="471" spans="1:10" x14ac:dyDescent="0.2">
      <c r="A471" s="169"/>
      <c r="B471" s="169" t="s">
        <v>1190</v>
      </c>
      <c r="C471" s="169"/>
      <c r="D471" s="169"/>
      <c r="E471" s="167">
        <f t="shared" ref="E471:J471" si="99">E397</f>
        <v>0</v>
      </c>
      <c r="F471" s="167">
        <f t="shared" si="99"/>
        <v>0</v>
      </c>
      <c r="G471" s="167">
        <f t="shared" si="99"/>
        <v>0</v>
      </c>
      <c r="H471" s="167">
        <f t="shared" si="99"/>
        <v>0</v>
      </c>
      <c r="I471" s="167">
        <f t="shared" si="99"/>
        <v>0</v>
      </c>
      <c r="J471" s="167">
        <f t="shared" si="99"/>
        <v>0</v>
      </c>
    </row>
    <row r="472" spans="1:10" ht="15" thickBot="1" x14ac:dyDescent="0.25">
      <c r="A472" s="179"/>
      <c r="B472" s="179" t="s">
        <v>56</v>
      </c>
      <c r="C472" s="176"/>
      <c r="D472" s="158"/>
      <c r="E472" s="172">
        <f t="shared" ref="E472:J472" si="100">SUM(E467:E471)</f>
        <v>29773234.68</v>
      </c>
      <c r="F472" s="172">
        <f t="shared" si="100"/>
        <v>1228000</v>
      </c>
      <c r="G472" s="172">
        <f t="shared" si="100"/>
        <v>6063100</v>
      </c>
      <c r="H472" s="172">
        <f t="shared" si="100"/>
        <v>7275000</v>
      </c>
      <c r="I472" s="172">
        <f t="shared" si="100"/>
        <v>0</v>
      </c>
      <c r="J472" s="172">
        <f t="shared" si="100"/>
        <v>0</v>
      </c>
    </row>
    <row r="473" spans="1:10" x14ac:dyDescent="0.2">
      <c r="A473" s="158"/>
      <c r="B473" s="158"/>
      <c r="C473" s="158"/>
      <c r="D473" s="158"/>
      <c r="E473" s="178"/>
      <c r="F473" s="178"/>
      <c r="G473" s="178"/>
      <c r="H473" s="163"/>
      <c r="I473" s="163"/>
      <c r="J473" s="163"/>
    </row>
    <row r="474" spans="1:10" ht="15" thickBot="1" x14ac:dyDescent="0.25">
      <c r="A474" s="158"/>
      <c r="B474" s="158"/>
      <c r="C474" s="158"/>
      <c r="D474" s="158"/>
      <c r="E474" s="176"/>
      <c r="F474" s="203" t="s">
        <v>341</v>
      </c>
      <c r="G474" s="176"/>
      <c r="H474" s="176"/>
      <c r="I474" s="181"/>
      <c r="J474" s="181"/>
    </row>
    <row r="475" spans="1:10" ht="15" thickTop="1" x14ac:dyDescent="0.2">
      <c r="A475" s="182"/>
      <c r="B475" s="182"/>
      <c r="C475" s="182"/>
      <c r="D475" s="182"/>
      <c r="E475" s="182"/>
      <c r="F475" s="204"/>
      <c r="G475" s="182"/>
      <c r="H475" s="182"/>
      <c r="I475" s="182"/>
      <c r="J475" s="182"/>
    </row>
    <row r="476" spans="1:10" x14ac:dyDescent="0.2">
      <c r="A476" s="183"/>
      <c r="B476" s="183">
        <v>210</v>
      </c>
      <c r="C476" s="158" t="s">
        <v>6</v>
      </c>
      <c r="D476" s="158"/>
      <c r="E476" s="167">
        <f t="shared" ref="E476:J491" si="101">SUMIF($A$58:$A$973,$B476,E$58:E$973)</f>
        <v>3022464.27</v>
      </c>
      <c r="F476" s="167">
        <f t="shared" si="101"/>
        <v>5551600</v>
      </c>
      <c r="G476" s="167">
        <f t="shared" si="101"/>
        <v>5551600</v>
      </c>
      <c r="H476" s="167">
        <f t="shared" si="101"/>
        <v>5644000</v>
      </c>
      <c r="I476" s="167">
        <f t="shared" si="101"/>
        <v>5734700</v>
      </c>
      <c r="J476" s="167">
        <f t="shared" si="101"/>
        <v>5828500</v>
      </c>
    </row>
    <row r="477" spans="1:10" x14ac:dyDescent="0.2">
      <c r="A477" s="183"/>
      <c r="B477" s="183">
        <v>212</v>
      </c>
      <c r="C477" s="158" t="s">
        <v>8</v>
      </c>
      <c r="D477" s="158"/>
      <c r="E477" s="167">
        <f t="shared" si="101"/>
        <v>2108991.0399999996</v>
      </c>
      <c r="F477" s="167">
        <f t="shared" si="101"/>
        <v>0</v>
      </c>
      <c r="G477" s="167">
        <f t="shared" si="101"/>
        <v>0</v>
      </c>
      <c r="H477" s="167">
        <f t="shared" si="101"/>
        <v>0</v>
      </c>
      <c r="I477" s="167">
        <f t="shared" si="101"/>
        <v>0</v>
      </c>
      <c r="J477" s="167">
        <f t="shared" si="101"/>
        <v>0</v>
      </c>
    </row>
    <row r="478" spans="1:10" x14ac:dyDescent="0.2">
      <c r="A478" s="183"/>
      <c r="B478" s="183">
        <v>213</v>
      </c>
      <c r="C478" s="158" t="s">
        <v>182</v>
      </c>
      <c r="D478" s="158"/>
      <c r="E478" s="167">
        <f t="shared" si="101"/>
        <v>0</v>
      </c>
      <c r="F478" s="167">
        <f t="shared" si="101"/>
        <v>0</v>
      </c>
      <c r="G478" s="167">
        <f t="shared" si="101"/>
        <v>0</v>
      </c>
      <c r="H478" s="167">
        <f t="shared" si="101"/>
        <v>0</v>
      </c>
      <c r="I478" s="167">
        <f t="shared" si="101"/>
        <v>0</v>
      </c>
      <c r="J478" s="167">
        <f t="shared" si="101"/>
        <v>0</v>
      </c>
    </row>
    <row r="479" spans="1:10" x14ac:dyDescent="0.2">
      <c r="A479" s="183"/>
      <c r="B479" s="183">
        <v>216</v>
      </c>
      <c r="C479" s="158" t="s">
        <v>9</v>
      </c>
      <c r="D479" s="158"/>
      <c r="E479" s="167">
        <f t="shared" si="101"/>
        <v>757804.78</v>
      </c>
      <c r="F479" s="167">
        <f t="shared" si="101"/>
        <v>952000</v>
      </c>
      <c r="G479" s="167">
        <f t="shared" si="101"/>
        <v>952000</v>
      </c>
      <c r="H479" s="167">
        <f t="shared" si="101"/>
        <v>998300</v>
      </c>
      <c r="I479" s="167">
        <f t="shared" si="101"/>
        <v>1066200</v>
      </c>
      <c r="J479" s="167">
        <f t="shared" si="101"/>
        <v>1066200</v>
      </c>
    </row>
    <row r="480" spans="1:10" x14ac:dyDescent="0.2">
      <c r="A480" s="183"/>
      <c r="B480" s="183">
        <v>218</v>
      </c>
      <c r="C480" s="158" t="s">
        <v>183</v>
      </c>
      <c r="D480" s="158"/>
      <c r="E480" s="167">
        <f t="shared" si="101"/>
        <v>114148.5</v>
      </c>
      <c r="F480" s="167">
        <f t="shared" si="101"/>
        <v>73400</v>
      </c>
      <c r="G480" s="167">
        <f t="shared" si="101"/>
        <v>73400</v>
      </c>
      <c r="H480" s="167">
        <f t="shared" si="101"/>
        <v>126700</v>
      </c>
      <c r="I480" s="167">
        <f t="shared" si="101"/>
        <v>47000</v>
      </c>
      <c r="J480" s="167">
        <f t="shared" si="101"/>
        <v>35000</v>
      </c>
    </row>
    <row r="481" spans="1:10" x14ac:dyDescent="0.2">
      <c r="A481" s="183"/>
      <c r="B481" s="183">
        <v>219</v>
      </c>
      <c r="C481" s="158" t="s">
        <v>184</v>
      </c>
      <c r="D481" s="158"/>
      <c r="E481" s="167">
        <f t="shared" si="101"/>
        <v>0</v>
      </c>
      <c r="F481" s="167">
        <f t="shared" si="101"/>
        <v>0</v>
      </c>
      <c r="G481" s="167">
        <f t="shared" si="101"/>
        <v>0</v>
      </c>
      <c r="H481" s="167">
        <f t="shared" si="101"/>
        <v>0</v>
      </c>
      <c r="I481" s="167">
        <f t="shared" si="101"/>
        <v>0</v>
      </c>
      <c r="J481" s="167">
        <f t="shared" si="101"/>
        <v>0</v>
      </c>
    </row>
    <row r="482" spans="1:10" x14ac:dyDescent="0.2">
      <c r="A482" s="183"/>
      <c r="B482" s="183">
        <v>220</v>
      </c>
      <c r="C482" s="158" t="s">
        <v>185</v>
      </c>
      <c r="D482" s="158"/>
      <c r="E482" s="167">
        <f t="shared" si="101"/>
        <v>0</v>
      </c>
      <c r="F482" s="167">
        <f t="shared" si="101"/>
        <v>0</v>
      </c>
      <c r="G482" s="167">
        <f t="shared" si="101"/>
        <v>0</v>
      </c>
      <c r="H482" s="167">
        <f t="shared" si="101"/>
        <v>0</v>
      </c>
      <c r="I482" s="167">
        <f t="shared" si="101"/>
        <v>0</v>
      </c>
      <c r="J482" s="167">
        <f t="shared" si="101"/>
        <v>0</v>
      </c>
    </row>
    <row r="483" spans="1:10" x14ac:dyDescent="0.2">
      <c r="A483" s="183"/>
      <c r="B483" s="183">
        <v>222</v>
      </c>
      <c r="C483" s="158" t="s">
        <v>186</v>
      </c>
      <c r="D483" s="158"/>
      <c r="E483" s="167">
        <f t="shared" si="101"/>
        <v>59732.4</v>
      </c>
      <c r="F483" s="167">
        <f t="shared" si="101"/>
        <v>60000</v>
      </c>
      <c r="G483" s="167">
        <f t="shared" si="101"/>
        <v>60000</v>
      </c>
      <c r="H483" s="167">
        <f t="shared" si="101"/>
        <v>60000</v>
      </c>
      <c r="I483" s="167">
        <f t="shared" si="101"/>
        <v>60000</v>
      </c>
      <c r="J483" s="167">
        <f t="shared" si="101"/>
        <v>60000</v>
      </c>
    </row>
    <row r="484" spans="1:10" x14ac:dyDescent="0.2">
      <c r="A484" s="183"/>
      <c r="B484" s="183">
        <v>224</v>
      </c>
      <c r="C484" s="158" t="s">
        <v>187</v>
      </c>
      <c r="D484" s="158"/>
      <c r="E484" s="167">
        <f t="shared" si="101"/>
        <v>627884.87</v>
      </c>
      <c r="F484" s="167">
        <f t="shared" si="101"/>
        <v>680000</v>
      </c>
      <c r="G484" s="167">
        <f t="shared" si="101"/>
        <v>680000</v>
      </c>
      <c r="H484" s="167">
        <f t="shared" si="101"/>
        <v>680000</v>
      </c>
      <c r="I484" s="167">
        <f t="shared" si="101"/>
        <v>680000</v>
      </c>
      <c r="J484" s="167">
        <f t="shared" si="101"/>
        <v>680000</v>
      </c>
    </row>
    <row r="485" spans="1:10" x14ac:dyDescent="0.2">
      <c r="A485" s="183"/>
      <c r="B485" s="183">
        <v>226</v>
      </c>
      <c r="C485" s="158" t="s">
        <v>188</v>
      </c>
      <c r="D485" s="158"/>
      <c r="E485" s="167">
        <f t="shared" si="101"/>
        <v>85426.930000000008</v>
      </c>
      <c r="F485" s="167">
        <f t="shared" si="101"/>
        <v>79000</v>
      </c>
      <c r="G485" s="167">
        <f t="shared" si="101"/>
        <v>79000</v>
      </c>
      <c r="H485" s="167">
        <f t="shared" si="101"/>
        <v>72000</v>
      </c>
      <c r="I485" s="167">
        <f t="shared" si="101"/>
        <v>72000</v>
      </c>
      <c r="J485" s="167">
        <f t="shared" si="101"/>
        <v>72000</v>
      </c>
    </row>
    <row r="486" spans="1:10" x14ac:dyDescent="0.2">
      <c r="A486" s="183"/>
      <c r="B486" s="183">
        <v>228</v>
      </c>
      <c r="C486" s="158" t="s">
        <v>189</v>
      </c>
      <c r="D486" s="158"/>
      <c r="E486" s="167">
        <f t="shared" si="101"/>
        <v>39948.189999999995</v>
      </c>
      <c r="F486" s="167">
        <f t="shared" si="101"/>
        <v>40000</v>
      </c>
      <c r="G486" s="167">
        <f t="shared" si="101"/>
        <v>40000</v>
      </c>
      <c r="H486" s="167">
        <f t="shared" si="101"/>
        <v>40000</v>
      </c>
      <c r="I486" s="167">
        <f t="shared" si="101"/>
        <v>40000</v>
      </c>
      <c r="J486" s="167">
        <f t="shared" si="101"/>
        <v>40000</v>
      </c>
    </row>
    <row r="487" spans="1:10" x14ac:dyDescent="0.2">
      <c r="A487" s="183"/>
      <c r="B487" s="183">
        <v>229</v>
      </c>
      <c r="C487" s="158" t="s">
        <v>190</v>
      </c>
      <c r="D487" s="158"/>
      <c r="E487" s="167">
        <f t="shared" si="101"/>
        <v>323912.94</v>
      </c>
      <c r="F487" s="167">
        <f t="shared" si="101"/>
        <v>100000</v>
      </c>
      <c r="G487" s="167">
        <f t="shared" si="101"/>
        <v>100000</v>
      </c>
      <c r="H487" s="167">
        <f t="shared" si="101"/>
        <v>100000</v>
      </c>
      <c r="I487" s="167">
        <f t="shared" si="101"/>
        <v>100000</v>
      </c>
      <c r="J487" s="167">
        <f t="shared" si="101"/>
        <v>100000</v>
      </c>
    </row>
    <row r="488" spans="1:10" x14ac:dyDescent="0.2">
      <c r="A488" s="183"/>
      <c r="B488" s="183">
        <v>230</v>
      </c>
      <c r="C488" s="158" t="s">
        <v>191</v>
      </c>
      <c r="D488" s="158"/>
      <c r="E488" s="167">
        <f t="shared" si="101"/>
        <v>41905.25</v>
      </c>
      <c r="F488" s="167">
        <f t="shared" si="101"/>
        <v>45000</v>
      </c>
      <c r="G488" s="167">
        <f t="shared" si="101"/>
        <v>45000</v>
      </c>
      <c r="H488" s="167">
        <f t="shared" si="101"/>
        <v>49000</v>
      </c>
      <c r="I488" s="167">
        <f t="shared" si="101"/>
        <v>49000</v>
      </c>
      <c r="J488" s="167">
        <f t="shared" si="101"/>
        <v>49000</v>
      </c>
    </row>
    <row r="489" spans="1:10" x14ac:dyDescent="0.2">
      <c r="A489" s="183"/>
      <c r="B489" s="183">
        <v>232</v>
      </c>
      <c r="C489" s="158" t="s">
        <v>192</v>
      </c>
      <c r="D489" s="158"/>
      <c r="E489" s="167">
        <f t="shared" si="101"/>
        <v>1739530.86</v>
      </c>
      <c r="F489" s="167">
        <f t="shared" si="101"/>
        <v>3323600</v>
      </c>
      <c r="G489" s="167">
        <f t="shared" si="101"/>
        <v>4241600</v>
      </c>
      <c r="H489" s="167">
        <f t="shared" si="101"/>
        <v>4202200</v>
      </c>
      <c r="I489" s="167">
        <f t="shared" si="101"/>
        <v>4202200</v>
      </c>
      <c r="J489" s="167">
        <f t="shared" si="101"/>
        <v>4202200</v>
      </c>
    </row>
    <row r="490" spans="1:10" x14ac:dyDescent="0.2">
      <c r="A490" s="183"/>
      <c r="B490" s="183">
        <v>234</v>
      </c>
      <c r="C490" s="158" t="s">
        <v>193</v>
      </c>
      <c r="D490" s="158"/>
      <c r="E490" s="167">
        <f t="shared" si="101"/>
        <v>47100</v>
      </c>
      <c r="F490" s="167">
        <f t="shared" si="101"/>
        <v>0</v>
      </c>
      <c r="G490" s="167">
        <f t="shared" si="101"/>
        <v>0</v>
      </c>
      <c r="H490" s="167">
        <f t="shared" si="101"/>
        <v>0</v>
      </c>
      <c r="I490" s="167">
        <f t="shared" si="101"/>
        <v>0</v>
      </c>
      <c r="J490" s="167">
        <f t="shared" si="101"/>
        <v>0</v>
      </c>
    </row>
    <row r="491" spans="1:10" x14ac:dyDescent="0.2">
      <c r="A491" s="183"/>
      <c r="B491" s="183">
        <v>236</v>
      </c>
      <c r="C491" s="158" t="s">
        <v>194</v>
      </c>
      <c r="D491" s="158"/>
      <c r="E491" s="167">
        <f t="shared" si="101"/>
        <v>0</v>
      </c>
      <c r="F491" s="167">
        <f t="shared" si="101"/>
        <v>105000</v>
      </c>
      <c r="G491" s="167">
        <f t="shared" si="101"/>
        <v>105000</v>
      </c>
      <c r="H491" s="167">
        <f t="shared" si="101"/>
        <v>92000</v>
      </c>
      <c r="I491" s="167">
        <f t="shared" si="101"/>
        <v>92000</v>
      </c>
      <c r="J491" s="167">
        <f t="shared" si="101"/>
        <v>92000</v>
      </c>
    </row>
    <row r="492" spans="1:10" x14ac:dyDescent="0.2">
      <c r="A492" s="183"/>
      <c r="B492" s="183">
        <v>238</v>
      </c>
      <c r="C492" s="158" t="s">
        <v>195</v>
      </c>
      <c r="D492" s="158"/>
      <c r="E492" s="167">
        <f t="shared" ref="E492:J507" si="102">SUMIF($A$58:$A$973,$B492,E$58:E$973)</f>
        <v>92143.84</v>
      </c>
      <c r="F492" s="167">
        <f t="shared" si="102"/>
        <v>110000</v>
      </c>
      <c r="G492" s="167">
        <f t="shared" si="102"/>
        <v>110000</v>
      </c>
      <c r="H492" s="167">
        <f t="shared" si="102"/>
        <v>110000</v>
      </c>
      <c r="I492" s="167">
        <f t="shared" si="102"/>
        <v>110000</v>
      </c>
      <c r="J492" s="167">
        <f t="shared" si="102"/>
        <v>110000</v>
      </c>
    </row>
    <row r="493" spans="1:10" x14ac:dyDescent="0.2">
      <c r="A493" s="183"/>
      <c r="B493" s="183">
        <v>240</v>
      </c>
      <c r="C493" s="158" t="s">
        <v>196</v>
      </c>
      <c r="D493" s="158"/>
      <c r="E493" s="167">
        <f t="shared" si="102"/>
        <v>0</v>
      </c>
      <c r="F493" s="167">
        <f t="shared" si="102"/>
        <v>0</v>
      </c>
      <c r="G493" s="167">
        <f t="shared" si="102"/>
        <v>0</v>
      </c>
      <c r="H493" s="167">
        <f t="shared" si="102"/>
        <v>0</v>
      </c>
      <c r="I493" s="167">
        <f t="shared" si="102"/>
        <v>0</v>
      </c>
      <c r="J493" s="167">
        <f t="shared" si="102"/>
        <v>0</v>
      </c>
    </row>
    <row r="494" spans="1:10" x14ac:dyDescent="0.2">
      <c r="A494" s="183"/>
      <c r="B494" s="183">
        <v>242</v>
      </c>
      <c r="C494" s="158" t="s">
        <v>197</v>
      </c>
      <c r="D494" s="158"/>
      <c r="E494" s="167">
        <f t="shared" si="102"/>
        <v>14993.45</v>
      </c>
      <c r="F494" s="167">
        <f t="shared" si="102"/>
        <v>40000</v>
      </c>
      <c r="G494" s="167">
        <f t="shared" si="102"/>
        <v>40000</v>
      </c>
      <c r="H494" s="167">
        <f t="shared" si="102"/>
        <v>40000</v>
      </c>
      <c r="I494" s="167">
        <f t="shared" si="102"/>
        <v>40000</v>
      </c>
      <c r="J494" s="167">
        <f t="shared" si="102"/>
        <v>40000</v>
      </c>
    </row>
    <row r="495" spans="1:10" x14ac:dyDescent="0.2">
      <c r="A495" s="183"/>
      <c r="B495" s="183">
        <v>244</v>
      </c>
      <c r="C495" s="158" t="s">
        <v>198</v>
      </c>
      <c r="D495" s="158"/>
      <c r="E495" s="167">
        <f t="shared" si="102"/>
        <v>0</v>
      </c>
      <c r="F495" s="167">
        <f t="shared" si="102"/>
        <v>0</v>
      </c>
      <c r="G495" s="167">
        <f t="shared" si="102"/>
        <v>0</v>
      </c>
      <c r="H495" s="167">
        <f t="shared" si="102"/>
        <v>0</v>
      </c>
      <c r="I495" s="167">
        <f t="shared" si="102"/>
        <v>0</v>
      </c>
      <c r="J495" s="167">
        <f t="shared" si="102"/>
        <v>0</v>
      </c>
    </row>
    <row r="496" spans="1:10" x14ac:dyDescent="0.2">
      <c r="A496" s="183"/>
      <c r="B496" s="183">
        <v>246</v>
      </c>
      <c r="C496" s="158" t="s">
        <v>199</v>
      </c>
      <c r="D496" s="158"/>
      <c r="E496" s="167">
        <f t="shared" si="102"/>
        <v>18474.37</v>
      </c>
      <c r="F496" s="167">
        <f t="shared" si="102"/>
        <v>17500</v>
      </c>
      <c r="G496" s="167">
        <f t="shared" si="102"/>
        <v>17500</v>
      </c>
      <c r="H496" s="167">
        <f t="shared" si="102"/>
        <v>20500</v>
      </c>
      <c r="I496" s="167">
        <f t="shared" si="102"/>
        <v>20500</v>
      </c>
      <c r="J496" s="167">
        <f t="shared" si="102"/>
        <v>20500</v>
      </c>
    </row>
    <row r="497" spans="1:10" x14ac:dyDescent="0.2">
      <c r="A497" s="183"/>
      <c r="B497" s="183">
        <v>247</v>
      </c>
      <c r="C497" s="158" t="s">
        <v>200</v>
      </c>
      <c r="D497" s="158"/>
      <c r="E497" s="167">
        <f t="shared" si="102"/>
        <v>0</v>
      </c>
      <c r="F497" s="167">
        <f t="shared" si="102"/>
        <v>0</v>
      </c>
      <c r="G497" s="167">
        <f t="shared" si="102"/>
        <v>0</v>
      </c>
      <c r="H497" s="167">
        <f t="shared" si="102"/>
        <v>0</v>
      </c>
      <c r="I497" s="167">
        <f t="shared" si="102"/>
        <v>0</v>
      </c>
      <c r="J497" s="167">
        <f t="shared" si="102"/>
        <v>0</v>
      </c>
    </row>
    <row r="498" spans="1:10" x14ac:dyDescent="0.2">
      <c r="A498" s="183"/>
      <c r="B498" s="183">
        <v>260</v>
      </c>
      <c r="C498" s="158" t="s">
        <v>201</v>
      </c>
      <c r="D498" s="158"/>
      <c r="E498" s="167">
        <f t="shared" si="102"/>
        <v>940617.88</v>
      </c>
      <c r="F498" s="167">
        <f t="shared" si="102"/>
        <v>497000</v>
      </c>
      <c r="G498" s="167">
        <f t="shared" si="102"/>
        <v>1038700</v>
      </c>
      <c r="H498" s="167">
        <f t="shared" si="102"/>
        <v>1082200</v>
      </c>
      <c r="I498" s="167">
        <f t="shared" si="102"/>
        <v>1082200</v>
      </c>
      <c r="J498" s="167">
        <f t="shared" si="102"/>
        <v>1082200</v>
      </c>
    </row>
    <row r="499" spans="1:10" x14ac:dyDescent="0.2">
      <c r="A499" s="183"/>
      <c r="B499" s="183">
        <v>261</v>
      </c>
      <c r="C499" s="158" t="s">
        <v>202</v>
      </c>
      <c r="D499" s="158"/>
      <c r="E499" s="167">
        <f t="shared" si="102"/>
        <v>5820000</v>
      </c>
      <c r="F499" s="167">
        <f t="shared" si="102"/>
        <v>5900000</v>
      </c>
      <c r="G499" s="167">
        <f t="shared" si="102"/>
        <v>6390800</v>
      </c>
      <c r="H499" s="167">
        <f t="shared" si="102"/>
        <v>6828000</v>
      </c>
      <c r="I499" s="167">
        <f t="shared" si="102"/>
        <v>6828000</v>
      </c>
      <c r="J499" s="167">
        <f t="shared" si="102"/>
        <v>6828000</v>
      </c>
    </row>
    <row r="500" spans="1:10" x14ac:dyDescent="0.2">
      <c r="A500" s="183"/>
      <c r="B500" s="183">
        <v>262</v>
      </c>
      <c r="C500" s="158" t="s">
        <v>203</v>
      </c>
      <c r="D500" s="158"/>
      <c r="E500" s="167">
        <f t="shared" si="102"/>
        <v>81914.78</v>
      </c>
      <c r="F500" s="167">
        <f t="shared" si="102"/>
        <v>0</v>
      </c>
      <c r="G500" s="167">
        <f t="shared" si="102"/>
        <v>0</v>
      </c>
      <c r="H500" s="167">
        <f t="shared" si="102"/>
        <v>0</v>
      </c>
      <c r="I500" s="167">
        <f t="shared" si="102"/>
        <v>0</v>
      </c>
      <c r="J500" s="167">
        <f t="shared" si="102"/>
        <v>0</v>
      </c>
    </row>
    <row r="501" spans="1:10" x14ac:dyDescent="0.2">
      <c r="A501" s="183"/>
      <c r="B501" s="183">
        <v>265</v>
      </c>
      <c r="C501" s="158" t="s">
        <v>204</v>
      </c>
      <c r="D501" s="158"/>
      <c r="E501" s="167">
        <f t="shared" si="102"/>
        <v>0</v>
      </c>
      <c r="F501" s="167">
        <f t="shared" si="102"/>
        <v>0</v>
      </c>
      <c r="G501" s="167">
        <f t="shared" si="102"/>
        <v>0</v>
      </c>
      <c r="H501" s="167">
        <f t="shared" si="102"/>
        <v>0</v>
      </c>
      <c r="I501" s="167">
        <f t="shared" si="102"/>
        <v>0</v>
      </c>
      <c r="J501" s="167">
        <f t="shared" si="102"/>
        <v>0</v>
      </c>
    </row>
    <row r="502" spans="1:10" x14ac:dyDescent="0.2">
      <c r="A502" s="183"/>
      <c r="B502" s="183">
        <v>266</v>
      </c>
      <c r="C502" s="158" t="s">
        <v>205</v>
      </c>
      <c r="D502" s="158"/>
      <c r="E502" s="167">
        <f t="shared" si="102"/>
        <v>0</v>
      </c>
      <c r="F502" s="167">
        <f t="shared" si="102"/>
        <v>0</v>
      </c>
      <c r="G502" s="167">
        <f t="shared" si="102"/>
        <v>0</v>
      </c>
      <c r="H502" s="167">
        <f t="shared" si="102"/>
        <v>0</v>
      </c>
      <c r="I502" s="167">
        <f t="shared" si="102"/>
        <v>0</v>
      </c>
      <c r="J502" s="167">
        <f t="shared" si="102"/>
        <v>0</v>
      </c>
    </row>
    <row r="503" spans="1:10" x14ac:dyDescent="0.2">
      <c r="A503" s="183"/>
      <c r="B503" s="183">
        <v>270</v>
      </c>
      <c r="C503" s="158" t="s">
        <v>206</v>
      </c>
      <c r="D503" s="158"/>
      <c r="E503" s="167">
        <f t="shared" si="102"/>
        <v>0</v>
      </c>
      <c r="F503" s="167">
        <f t="shared" si="102"/>
        <v>0</v>
      </c>
      <c r="G503" s="167">
        <f t="shared" si="102"/>
        <v>0</v>
      </c>
      <c r="H503" s="167">
        <f t="shared" si="102"/>
        <v>0</v>
      </c>
      <c r="I503" s="167">
        <f t="shared" si="102"/>
        <v>0</v>
      </c>
      <c r="J503" s="167">
        <f t="shared" si="102"/>
        <v>0</v>
      </c>
    </row>
    <row r="504" spans="1:10" x14ac:dyDescent="0.2">
      <c r="A504" s="183"/>
      <c r="B504" s="183">
        <v>272</v>
      </c>
      <c r="C504" s="158" t="s">
        <v>207</v>
      </c>
      <c r="D504" s="158"/>
      <c r="E504" s="167">
        <f t="shared" si="102"/>
        <v>2069.8199999999997</v>
      </c>
      <c r="F504" s="167">
        <f t="shared" si="102"/>
        <v>10000</v>
      </c>
      <c r="G504" s="167">
        <f t="shared" si="102"/>
        <v>10000</v>
      </c>
      <c r="H504" s="167">
        <f t="shared" si="102"/>
        <v>10000</v>
      </c>
      <c r="I504" s="167">
        <f t="shared" si="102"/>
        <v>10000</v>
      </c>
      <c r="J504" s="167">
        <f t="shared" si="102"/>
        <v>10000</v>
      </c>
    </row>
    <row r="505" spans="1:10" x14ac:dyDescent="0.2">
      <c r="A505" s="183"/>
      <c r="B505" s="183">
        <v>273</v>
      </c>
      <c r="C505" s="158" t="s">
        <v>208</v>
      </c>
      <c r="D505" s="158"/>
      <c r="E505" s="167">
        <f t="shared" si="102"/>
        <v>0</v>
      </c>
      <c r="F505" s="167">
        <f t="shared" si="102"/>
        <v>0</v>
      </c>
      <c r="G505" s="167">
        <f t="shared" si="102"/>
        <v>0</v>
      </c>
      <c r="H505" s="167">
        <f t="shared" si="102"/>
        <v>0</v>
      </c>
      <c r="I505" s="167">
        <f t="shared" si="102"/>
        <v>0</v>
      </c>
      <c r="J505" s="167">
        <f t="shared" si="102"/>
        <v>0</v>
      </c>
    </row>
    <row r="506" spans="1:10" x14ac:dyDescent="0.2">
      <c r="A506" s="183"/>
      <c r="B506" s="183">
        <v>274</v>
      </c>
      <c r="C506" s="158" t="s">
        <v>209</v>
      </c>
      <c r="D506" s="158"/>
      <c r="E506" s="167">
        <f t="shared" si="102"/>
        <v>0</v>
      </c>
      <c r="F506" s="167">
        <f t="shared" si="102"/>
        <v>0</v>
      </c>
      <c r="G506" s="167">
        <f t="shared" si="102"/>
        <v>0</v>
      </c>
      <c r="H506" s="167">
        <f t="shared" si="102"/>
        <v>0</v>
      </c>
      <c r="I506" s="167">
        <f t="shared" si="102"/>
        <v>0</v>
      </c>
      <c r="J506" s="167">
        <f t="shared" si="102"/>
        <v>0</v>
      </c>
    </row>
    <row r="507" spans="1:10" x14ac:dyDescent="0.2">
      <c r="A507" s="183"/>
      <c r="B507" s="183">
        <v>275</v>
      </c>
      <c r="C507" s="158" t="s">
        <v>210</v>
      </c>
      <c r="D507" s="158"/>
      <c r="E507" s="167">
        <f t="shared" si="102"/>
        <v>5559.2800000000007</v>
      </c>
      <c r="F507" s="167">
        <f t="shared" si="102"/>
        <v>14500</v>
      </c>
      <c r="G507" s="167">
        <f t="shared" si="102"/>
        <v>14500</v>
      </c>
      <c r="H507" s="167">
        <f t="shared" si="102"/>
        <v>25500</v>
      </c>
      <c r="I507" s="167">
        <f t="shared" si="102"/>
        <v>25500</v>
      </c>
      <c r="J507" s="167">
        <f t="shared" si="102"/>
        <v>25500</v>
      </c>
    </row>
    <row r="508" spans="1:10" x14ac:dyDescent="0.2">
      <c r="A508" s="183"/>
      <c r="B508" s="183">
        <v>276</v>
      </c>
      <c r="C508" s="158" t="s">
        <v>211</v>
      </c>
      <c r="D508" s="158"/>
      <c r="E508" s="167">
        <f t="shared" ref="E508:J518" si="103">SUMIF($A$58:$A$973,$B508,E$58:E$973)</f>
        <v>0</v>
      </c>
      <c r="F508" s="167">
        <f t="shared" si="103"/>
        <v>0</v>
      </c>
      <c r="G508" s="167">
        <f t="shared" si="103"/>
        <v>0</v>
      </c>
      <c r="H508" s="167">
        <f t="shared" si="103"/>
        <v>0</v>
      </c>
      <c r="I508" s="167">
        <f t="shared" si="103"/>
        <v>0</v>
      </c>
      <c r="J508" s="167">
        <f t="shared" si="103"/>
        <v>0</v>
      </c>
    </row>
    <row r="509" spans="1:10" x14ac:dyDescent="0.2">
      <c r="A509" s="183"/>
      <c r="B509" s="183">
        <v>277</v>
      </c>
      <c r="C509" s="158" t="s">
        <v>212</v>
      </c>
      <c r="D509" s="158"/>
      <c r="E509" s="167">
        <f t="shared" si="103"/>
        <v>385673.86</v>
      </c>
      <c r="F509" s="167">
        <f t="shared" si="103"/>
        <v>0</v>
      </c>
      <c r="G509" s="167">
        <f t="shared" si="103"/>
        <v>0</v>
      </c>
      <c r="H509" s="167">
        <f t="shared" si="103"/>
        <v>0</v>
      </c>
      <c r="I509" s="167">
        <f t="shared" si="103"/>
        <v>0</v>
      </c>
      <c r="J509" s="167">
        <f t="shared" si="103"/>
        <v>0</v>
      </c>
    </row>
    <row r="510" spans="1:10" x14ac:dyDescent="0.2">
      <c r="A510" s="183"/>
      <c r="B510" s="183">
        <v>278</v>
      </c>
      <c r="C510" s="158" t="s">
        <v>213</v>
      </c>
      <c r="D510" s="158"/>
      <c r="E510" s="167">
        <f t="shared" si="103"/>
        <v>299949.87</v>
      </c>
      <c r="F510" s="167">
        <f t="shared" si="103"/>
        <v>0</v>
      </c>
      <c r="G510" s="167">
        <f t="shared" si="103"/>
        <v>0</v>
      </c>
      <c r="H510" s="167">
        <f t="shared" si="103"/>
        <v>0</v>
      </c>
      <c r="I510" s="167">
        <f t="shared" si="103"/>
        <v>0</v>
      </c>
      <c r="J510" s="167">
        <f t="shared" si="103"/>
        <v>0</v>
      </c>
    </row>
    <row r="511" spans="1:10" x14ac:dyDescent="0.2">
      <c r="A511" s="183"/>
      <c r="B511" s="183">
        <v>279</v>
      </c>
      <c r="C511" s="158" t="s">
        <v>214</v>
      </c>
      <c r="D511" s="158"/>
      <c r="E511" s="167">
        <f t="shared" si="103"/>
        <v>339986.36</v>
      </c>
      <c r="F511" s="167">
        <f t="shared" si="103"/>
        <v>0</v>
      </c>
      <c r="G511" s="167">
        <f t="shared" si="103"/>
        <v>0</v>
      </c>
      <c r="H511" s="167">
        <f t="shared" si="103"/>
        <v>0</v>
      </c>
      <c r="I511" s="167">
        <f t="shared" si="103"/>
        <v>0</v>
      </c>
      <c r="J511" s="167">
        <f t="shared" si="103"/>
        <v>0</v>
      </c>
    </row>
    <row r="512" spans="1:10" x14ac:dyDescent="0.2">
      <c r="A512" s="183"/>
      <c r="B512" s="183">
        <v>280</v>
      </c>
      <c r="C512" s="158" t="s">
        <v>215</v>
      </c>
      <c r="D512" s="158"/>
      <c r="E512" s="167">
        <f t="shared" si="103"/>
        <v>0</v>
      </c>
      <c r="F512" s="167">
        <f t="shared" si="103"/>
        <v>0</v>
      </c>
      <c r="G512" s="167">
        <f t="shared" si="103"/>
        <v>0</v>
      </c>
      <c r="H512" s="167">
        <f t="shared" si="103"/>
        <v>0</v>
      </c>
      <c r="I512" s="167">
        <f t="shared" si="103"/>
        <v>0</v>
      </c>
      <c r="J512" s="167">
        <f t="shared" si="103"/>
        <v>0</v>
      </c>
    </row>
    <row r="513" spans="1:10" x14ac:dyDescent="0.2">
      <c r="A513" s="183"/>
      <c r="B513" s="183">
        <v>281</v>
      </c>
      <c r="C513" s="158" t="s">
        <v>216</v>
      </c>
      <c r="D513" s="158"/>
      <c r="E513" s="167">
        <f t="shared" si="103"/>
        <v>29723.26</v>
      </c>
      <c r="F513" s="167">
        <f t="shared" si="103"/>
        <v>30000</v>
      </c>
      <c r="G513" s="167">
        <f t="shared" si="103"/>
        <v>30000</v>
      </c>
      <c r="H513" s="167">
        <f t="shared" si="103"/>
        <v>30000</v>
      </c>
      <c r="I513" s="167">
        <f t="shared" si="103"/>
        <v>30000</v>
      </c>
      <c r="J513" s="167">
        <f t="shared" si="103"/>
        <v>30000</v>
      </c>
    </row>
    <row r="514" spans="1:10" x14ac:dyDescent="0.2">
      <c r="A514" s="183"/>
      <c r="B514" s="183">
        <v>282</v>
      </c>
      <c r="C514" s="158" t="s">
        <v>217</v>
      </c>
      <c r="D514" s="158"/>
      <c r="E514" s="167">
        <f t="shared" si="103"/>
        <v>75000</v>
      </c>
      <c r="F514" s="167">
        <f t="shared" si="103"/>
        <v>75000</v>
      </c>
      <c r="G514" s="167">
        <f t="shared" si="103"/>
        <v>75000</v>
      </c>
      <c r="H514" s="167">
        <f t="shared" si="103"/>
        <v>75000</v>
      </c>
      <c r="I514" s="167">
        <f t="shared" si="103"/>
        <v>75000</v>
      </c>
      <c r="J514" s="167">
        <f t="shared" si="103"/>
        <v>75000</v>
      </c>
    </row>
    <row r="515" spans="1:10" x14ac:dyDescent="0.2">
      <c r="A515" s="183"/>
      <c r="B515" s="183">
        <v>283</v>
      </c>
      <c r="C515" s="158" t="s">
        <v>218</v>
      </c>
      <c r="D515" s="158"/>
      <c r="E515" s="167">
        <f t="shared" si="103"/>
        <v>420000</v>
      </c>
      <c r="F515" s="167">
        <f t="shared" si="103"/>
        <v>430000</v>
      </c>
      <c r="G515" s="167">
        <f t="shared" si="103"/>
        <v>430000</v>
      </c>
      <c r="H515" s="167">
        <f t="shared" si="103"/>
        <v>430000</v>
      </c>
      <c r="I515" s="167">
        <f t="shared" si="103"/>
        <v>430000</v>
      </c>
      <c r="J515" s="167">
        <f t="shared" si="103"/>
        <v>430000</v>
      </c>
    </row>
    <row r="516" spans="1:10" x14ac:dyDescent="0.2">
      <c r="A516" s="183"/>
      <c r="B516" s="183">
        <v>290</v>
      </c>
      <c r="C516" s="158" t="s">
        <v>220</v>
      </c>
      <c r="D516" s="158"/>
      <c r="E516" s="167">
        <f t="shared" si="103"/>
        <v>0</v>
      </c>
      <c r="F516" s="167">
        <f t="shared" si="103"/>
        <v>0</v>
      </c>
      <c r="G516" s="167">
        <f t="shared" si="103"/>
        <v>0</v>
      </c>
      <c r="H516" s="167">
        <f t="shared" si="103"/>
        <v>0</v>
      </c>
      <c r="I516" s="167">
        <f t="shared" si="103"/>
        <v>0</v>
      </c>
      <c r="J516" s="167">
        <f t="shared" si="103"/>
        <v>0</v>
      </c>
    </row>
    <row r="517" spans="1:10" x14ac:dyDescent="0.2">
      <c r="A517" s="183"/>
      <c r="B517" s="183">
        <v>292</v>
      </c>
      <c r="C517" s="158" t="s">
        <v>221</v>
      </c>
      <c r="D517" s="158"/>
      <c r="E517" s="167">
        <f t="shared" si="103"/>
        <v>0</v>
      </c>
      <c r="F517" s="167">
        <f t="shared" si="103"/>
        <v>0</v>
      </c>
      <c r="G517" s="167">
        <f t="shared" si="103"/>
        <v>0</v>
      </c>
      <c r="H517" s="167">
        <f t="shared" si="103"/>
        <v>0</v>
      </c>
      <c r="I517" s="167">
        <f t="shared" si="103"/>
        <v>0</v>
      </c>
      <c r="J517" s="167">
        <f t="shared" si="103"/>
        <v>0</v>
      </c>
    </row>
    <row r="518" spans="1:10" x14ac:dyDescent="0.2">
      <c r="A518" s="183"/>
      <c r="B518" s="183">
        <v>293</v>
      </c>
      <c r="C518" s="158" t="s">
        <v>222</v>
      </c>
      <c r="D518" s="158"/>
      <c r="E518" s="167">
        <f t="shared" si="103"/>
        <v>0</v>
      </c>
      <c r="F518" s="167">
        <f t="shared" si="103"/>
        <v>0</v>
      </c>
      <c r="G518" s="167">
        <f t="shared" si="103"/>
        <v>0</v>
      </c>
      <c r="H518" s="167">
        <f t="shared" si="103"/>
        <v>0</v>
      </c>
      <c r="I518" s="167">
        <f t="shared" si="103"/>
        <v>0</v>
      </c>
      <c r="J518" s="167">
        <f t="shared" si="103"/>
        <v>0</v>
      </c>
    </row>
    <row r="519" spans="1:10" x14ac:dyDescent="0.2">
      <c r="A519" s="158"/>
      <c r="B519" s="183"/>
      <c r="C519" s="165" t="s">
        <v>1289</v>
      </c>
      <c r="D519" s="176"/>
      <c r="E519" s="184">
        <f>SUM(E476:E518)</f>
        <v>17494956.800000001</v>
      </c>
      <c r="F519" s="184">
        <f t="shared" ref="F519:J519" si="104">SUM(F476:F518)</f>
        <v>18133600</v>
      </c>
      <c r="G519" s="184">
        <f t="shared" si="104"/>
        <v>20084100</v>
      </c>
      <c r="H519" s="184">
        <f t="shared" si="104"/>
        <v>20715400</v>
      </c>
      <c r="I519" s="184">
        <f t="shared" si="104"/>
        <v>20794300</v>
      </c>
      <c r="J519" s="184">
        <f t="shared" si="104"/>
        <v>20876100</v>
      </c>
    </row>
    <row r="521" spans="1:10" ht="15" customHeight="1" x14ac:dyDescent="0.2"/>
    <row r="526" spans="1:10" ht="22.5" customHeight="1" x14ac:dyDescent="0.2"/>
    <row r="527" spans="1:10" ht="15" customHeight="1" x14ac:dyDescent="0.2"/>
    <row r="535" ht="15" customHeight="1" x14ac:dyDescent="0.2"/>
  </sheetData>
  <mergeCells count="489">
    <mergeCell ref="A423:E423"/>
    <mergeCell ref="A424:E424"/>
    <mergeCell ref="A425:E425"/>
    <mergeCell ref="A426:E426"/>
    <mergeCell ref="A427:J427"/>
    <mergeCell ref="A417:J417"/>
    <mergeCell ref="A418:E418"/>
    <mergeCell ref="A419:E419"/>
    <mergeCell ref="A420:E420"/>
    <mergeCell ref="A421:E421"/>
    <mergeCell ref="A422:J422"/>
    <mergeCell ref="A411:J411"/>
    <mergeCell ref="A412:J412"/>
    <mergeCell ref="A413:J413"/>
    <mergeCell ref="A414:J414"/>
    <mergeCell ref="A415:J415"/>
    <mergeCell ref="A416:E416"/>
    <mergeCell ref="A405:D405"/>
    <mergeCell ref="A406:J406"/>
    <mergeCell ref="A407:J407"/>
    <mergeCell ref="A408:J408"/>
    <mergeCell ref="A409:J409"/>
    <mergeCell ref="A410:J410"/>
    <mergeCell ref="A399:J399"/>
    <mergeCell ref="A400:C400"/>
    <mergeCell ref="A401:C401"/>
    <mergeCell ref="A402:C402"/>
    <mergeCell ref="A403:C403"/>
    <mergeCell ref="A404:C404"/>
    <mergeCell ref="J393:J394"/>
    <mergeCell ref="C394:D394"/>
    <mergeCell ref="C395:D395"/>
    <mergeCell ref="C396:D396"/>
    <mergeCell ref="A397:D397"/>
    <mergeCell ref="A398:J398"/>
    <mergeCell ref="A393:D393"/>
    <mergeCell ref="E393:E394"/>
    <mergeCell ref="F393:F394"/>
    <mergeCell ref="G393:G394"/>
    <mergeCell ref="H393:H394"/>
    <mergeCell ref="I393:I394"/>
    <mergeCell ref="B387:D387"/>
    <mergeCell ref="B388:D388"/>
    <mergeCell ref="A389:D389"/>
    <mergeCell ref="A390:D390"/>
    <mergeCell ref="A391:I391"/>
    <mergeCell ref="A392:J392"/>
    <mergeCell ref="A381:D381"/>
    <mergeCell ref="A382:I382"/>
    <mergeCell ref="B383:D383"/>
    <mergeCell ref="B384:D384"/>
    <mergeCell ref="B385:D385"/>
    <mergeCell ref="B386:D386"/>
    <mergeCell ref="B375:D375"/>
    <mergeCell ref="A376:I376"/>
    <mergeCell ref="B377:D377"/>
    <mergeCell ref="B378:D378"/>
    <mergeCell ref="B379:D379"/>
    <mergeCell ref="B380:D380"/>
    <mergeCell ref="A369:J369"/>
    <mergeCell ref="B370:D370"/>
    <mergeCell ref="B371:D371"/>
    <mergeCell ref="A372:D372"/>
    <mergeCell ref="A373:J373"/>
    <mergeCell ref="A374:J374"/>
    <mergeCell ref="A364:E364"/>
    <mergeCell ref="A365:J365"/>
    <mergeCell ref="A366:J366"/>
    <mergeCell ref="A367:C367"/>
    <mergeCell ref="D367:J367"/>
    <mergeCell ref="A368:J368"/>
    <mergeCell ref="A358:J358"/>
    <mergeCell ref="A359:E359"/>
    <mergeCell ref="A360:E360"/>
    <mergeCell ref="A361:E361"/>
    <mergeCell ref="A362:J362"/>
    <mergeCell ref="A363:E363"/>
    <mergeCell ref="A352:J352"/>
    <mergeCell ref="A353:J353"/>
    <mergeCell ref="A354:J354"/>
    <mergeCell ref="A355:J355"/>
    <mergeCell ref="A356:J356"/>
    <mergeCell ref="A357:E357"/>
    <mergeCell ref="A346:J346"/>
    <mergeCell ref="A347:J347"/>
    <mergeCell ref="A348:D348"/>
    <mergeCell ref="A349:D349"/>
    <mergeCell ref="A350:D350"/>
    <mergeCell ref="A351:J351"/>
    <mergeCell ref="A342:C342"/>
    <mergeCell ref="F342:H342"/>
    <mergeCell ref="A343:C343"/>
    <mergeCell ref="F343:H343"/>
    <mergeCell ref="A344:I344"/>
    <mergeCell ref="A345:J345"/>
    <mergeCell ref="A339:C339"/>
    <mergeCell ref="F339:H339"/>
    <mergeCell ref="A340:C340"/>
    <mergeCell ref="F340:H340"/>
    <mergeCell ref="A341:C341"/>
    <mergeCell ref="F341:H341"/>
    <mergeCell ref="A335:J335"/>
    <mergeCell ref="A336:C336"/>
    <mergeCell ref="F336:H336"/>
    <mergeCell ref="A337:C337"/>
    <mergeCell ref="F337:H337"/>
    <mergeCell ref="A338:C338"/>
    <mergeCell ref="F338:H338"/>
    <mergeCell ref="J329:J330"/>
    <mergeCell ref="C330:D330"/>
    <mergeCell ref="C331:D331"/>
    <mergeCell ref="C332:D332"/>
    <mergeCell ref="A333:D333"/>
    <mergeCell ref="A334:J334"/>
    <mergeCell ref="A329:D329"/>
    <mergeCell ref="E329:E330"/>
    <mergeCell ref="F329:F330"/>
    <mergeCell ref="G329:G330"/>
    <mergeCell ref="H329:H330"/>
    <mergeCell ref="I329:I330"/>
    <mergeCell ref="B323:D323"/>
    <mergeCell ref="B324:D324"/>
    <mergeCell ref="B325:D325"/>
    <mergeCell ref="A326:D326"/>
    <mergeCell ref="A327:D327"/>
    <mergeCell ref="A328:J328"/>
    <mergeCell ref="B317:D317"/>
    <mergeCell ref="B318:D318"/>
    <mergeCell ref="B319:D319"/>
    <mergeCell ref="B320:D320"/>
    <mergeCell ref="B321:D321"/>
    <mergeCell ref="B322:D322"/>
    <mergeCell ref="B311:D311"/>
    <mergeCell ref="B312:D312"/>
    <mergeCell ref="B313:D313"/>
    <mergeCell ref="B314:D314"/>
    <mergeCell ref="A315:D315"/>
    <mergeCell ref="A316:I316"/>
    <mergeCell ref="B305:D305"/>
    <mergeCell ref="A306:D306"/>
    <mergeCell ref="A307:J307"/>
    <mergeCell ref="A308:J308"/>
    <mergeCell ref="B309:D309"/>
    <mergeCell ref="A310:I310"/>
    <mergeCell ref="A299:J299"/>
    <mergeCell ref="B300:D300"/>
    <mergeCell ref="B301:D301"/>
    <mergeCell ref="B302:D302"/>
    <mergeCell ref="B303:D303"/>
    <mergeCell ref="B304:D304"/>
    <mergeCell ref="A293:E293"/>
    <mergeCell ref="A294:E294"/>
    <mergeCell ref="A295:J295"/>
    <mergeCell ref="A296:J296"/>
    <mergeCell ref="A297:J297"/>
    <mergeCell ref="A298:J298"/>
    <mergeCell ref="A287:E287"/>
    <mergeCell ref="A288:E288"/>
    <mergeCell ref="A289:E289"/>
    <mergeCell ref="A290:J290"/>
    <mergeCell ref="A291:E291"/>
    <mergeCell ref="A292:E292"/>
    <mergeCell ref="A281:J281"/>
    <mergeCell ref="A282:J282"/>
    <mergeCell ref="A283:J283"/>
    <mergeCell ref="A284:E284"/>
    <mergeCell ref="A285:J285"/>
    <mergeCell ref="A286:E286"/>
    <mergeCell ref="A275:J275"/>
    <mergeCell ref="A276:J276"/>
    <mergeCell ref="A277:J277"/>
    <mergeCell ref="A278:J278"/>
    <mergeCell ref="A279:J279"/>
    <mergeCell ref="A280:J280"/>
    <mergeCell ref="A271:C271"/>
    <mergeCell ref="F271:H271"/>
    <mergeCell ref="A272:C272"/>
    <mergeCell ref="F272:H272"/>
    <mergeCell ref="A273:I273"/>
    <mergeCell ref="A274:J274"/>
    <mergeCell ref="A268:C268"/>
    <mergeCell ref="F268:H268"/>
    <mergeCell ref="A269:C269"/>
    <mergeCell ref="F269:H269"/>
    <mergeCell ref="A270:C270"/>
    <mergeCell ref="F270:H270"/>
    <mergeCell ref="A265:C265"/>
    <mergeCell ref="F265:H265"/>
    <mergeCell ref="A266:C266"/>
    <mergeCell ref="F266:H266"/>
    <mergeCell ref="A267:C267"/>
    <mergeCell ref="F267:H267"/>
    <mergeCell ref="C259:D259"/>
    <mergeCell ref="C260:D260"/>
    <mergeCell ref="A261:D261"/>
    <mergeCell ref="A262:J262"/>
    <mergeCell ref="A263:J263"/>
    <mergeCell ref="A264:C264"/>
    <mergeCell ref="F264:H264"/>
    <mergeCell ref="A255:I255"/>
    <mergeCell ref="A256:J256"/>
    <mergeCell ref="A257:D257"/>
    <mergeCell ref="E257:E258"/>
    <mergeCell ref="F257:F258"/>
    <mergeCell ref="G257:G258"/>
    <mergeCell ref="H257:H258"/>
    <mergeCell ref="I257:I258"/>
    <mergeCell ref="J257:J258"/>
    <mergeCell ref="C258:D258"/>
    <mergeCell ref="B249:D249"/>
    <mergeCell ref="B250:D250"/>
    <mergeCell ref="B251:D251"/>
    <mergeCell ref="B252:D252"/>
    <mergeCell ref="A253:D253"/>
    <mergeCell ref="A254:D254"/>
    <mergeCell ref="B243:D243"/>
    <mergeCell ref="B244:D244"/>
    <mergeCell ref="B245:D245"/>
    <mergeCell ref="A246:D246"/>
    <mergeCell ref="A247:I247"/>
    <mergeCell ref="B248:D248"/>
    <mergeCell ref="A237:D237"/>
    <mergeCell ref="A238:J238"/>
    <mergeCell ref="A239:J239"/>
    <mergeCell ref="B240:D240"/>
    <mergeCell ref="A241:I241"/>
    <mergeCell ref="B242:D242"/>
    <mergeCell ref="A231:J231"/>
    <mergeCell ref="A232:J232"/>
    <mergeCell ref="B233:D233"/>
    <mergeCell ref="B234:D234"/>
    <mergeCell ref="B235:D235"/>
    <mergeCell ref="B236:D236"/>
    <mergeCell ref="A225:J225"/>
    <mergeCell ref="A226:E226"/>
    <mergeCell ref="A227:E227"/>
    <mergeCell ref="A228:J228"/>
    <mergeCell ref="A229:J229"/>
    <mergeCell ref="A230:J230"/>
    <mergeCell ref="A219:E219"/>
    <mergeCell ref="A220:E220"/>
    <mergeCell ref="A221:E221"/>
    <mergeCell ref="A222:E222"/>
    <mergeCell ref="A223:E223"/>
    <mergeCell ref="A224:E224"/>
    <mergeCell ref="A213:J213"/>
    <mergeCell ref="A214:J214"/>
    <mergeCell ref="A215:J215"/>
    <mergeCell ref="A216:J216"/>
    <mergeCell ref="A217:E217"/>
    <mergeCell ref="A218:J218"/>
    <mergeCell ref="A207:J207"/>
    <mergeCell ref="A208:J208"/>
    <mergeCell ref="A209:J209"/>
    <mergeCell ref="A210:J210"/>
    <mergeCell ref="A211:J211"/>
    <mergeCell ref="A212:J212"/>
    <mergeCell ref="A202:C202"/>
    <mergeCell ref="F202:H202"/>
    <mergeCell ref="A203:I203"/>
    <mergeCell ref="A204:J204"/>
    <mergeCell ref="A205:J205"/>
    <mergeCell ref="A206:J206"/>
    <mergeCell ref="A199:C199"/>
    <mergeCell ref="F199:H199"/>
    <mergeCell ref="A200:C200"/>
    <mergeCell ref="F200:H200"/>
    <mergeCell ref="A201:C201"/>
    <mergeCell ref="F201:H201"/>
    <mergeCell ref="A196:C196"/>
    <mergeCell ref="F196:H196"/>
    <mergeCell ref="A197:C197"/>
    <mergeCell ref="F197:H197"/>
    <mergeCell ref="A198:C198"/>
    <mergeCell ref="F198:H198"/>
    <mergeCell ref="A193:C193"/>
    <mergeCell ref="F193:H193"/>
    <mergeCell ref="A194:C194"/>
    <mergeCell ref="F194:H194"/>
    <mergeCell ref="A195:C195"/>
    <mergeCell ref="F195:H195"/>
    <mergeCell ref="A189:J189"/>
    <mergeCell ref="A190:J190"/>
    <mergeCell ref="A191:C191"/>
    <mergeCell ref="F191:H191"/>
    <mergeCell ref="A192:C192"/>
    <mergeCell ref="F192:H192"/>
    <mergeCell ref="I184:I185"/>
    <mergeCell ref="J184:J185"/>
    <mergeCell ref="C185:D185"/>
    <mergeCell ref="C186:D186"/>
    <mergeCell ref="C187:D187"/>
    <mergeCell ref="A188:D188"/>
    <mergeCell ref="B179:D179"/>
    <mergeCell ref="A180:D180"/>
    <mergeCell ref="A181:D181"/>
    <mergeCell ref="A182:I182"/>
    <mergeCell ref="A183:J183"/>
    <mergeCell ref="A184:D184"/>
    <mergeCell ref="E184:E185"/>
    <mergeCell ref="F184:F185"/>
    <mergeCell ref="G184:G185"/>
    <mergeCell ref="H184:H185"/>
    <mergeCell ref="B173:D173"/>
    <mergeCell ref="B174:D174"/>
    <mergeCell ref="A175:D175"/>
    <mergeCell ref="A176:I176"/>
    <mergeCell ref="B177:D177"/>
    <mergeCell ref="B178:D178"/>
    <mergeCell ref="A167:J167"/>
    <mergeCell ref="A168:J168"/>
    <mergeCell ref="B169:D169"/>
    <mergeCell ref="A170:I170"/>
    <mergeCell ref="B171:D171"/>
    <mergeCell ref="B172:D172"/>
    <mergeCell ref="A161:J161"/>
    <mergeCell ref="A162:J162"/>
    <mergeCell ref="A163:J163"/>
    <mergeCell ref="B164:D164"/>
    <mergeCell ref="B165:D165"/>
    <mergeCell ref="A166:D166"/>
    <mergeCell ref="A155:E155"/>
    <mergeCell ref="A156:E156"/>
    <mergeCell ref="A157:E157"/>
    <mergeCell ref="A158:E158"/>
    <mergeCell ref="A159:J159"/>
    <mergeCell ref="A160:J160"/>
    <mergeCell ref="A149:E149"/>
    <mergeCell ref="A150:E150"/>
    <mergeCell ref="A151:E151"/>
    <mergeCell ref="A152:E152"/>
    <mergeCell ref="A153:E153"/>
    <mergeCell ref="A154:J154"/>
    <mergeCell ref="A143:J143"/>
    <mergeCell ref="A144:J144"/>
    <mergeCell ref="A145:J145"/>
    <mergeCell ref="A146:E146"/>
    <mergeCell ref="A147:J147"/>
    <mergeCell ref="A148:E148"/>
    <mergeCell ref="A137:J137"/>
    <mergeCell ref="A138:J138"/>
    <mergeCell ref="A139:J139"/>
    <mergeCell ref="A140:J140"/>
    <mergeCell ref="A141:J141"/>
    <mergeCell ref="A142:J142"/>
    <mergeCell ref="A133:C133"/>
    <mergeCell ref="F133:H133"/>
    <mergeCell ref="A134:C134"/>
    <mergeCell ref="F134:H134"/>
    <mergeCell ref="A135:I135"/>
    <mergeCell ref="A136:J136"/>
    <mergeCell ref="A130:C130"/>
    <mergeCell ref="F130:H130"/>
    <mergeCell ref="A131:C131"/>
    <mergeCell ref="F131:H131"/>
    <mergeCell ref="A132:C132"/>
    <mergeCell ref="F132:H132"/>
    <mergeCell ref="A126:J126"/>
    <mergeCell ref="A127:J127"/>
    <mergeCell ref="A128:C128"/>
    <mergeCell ref="F128:H128"/>
    <mergeCell ref="A129:C129"/>
    <mergeCell ref="F129:H129"/>
    <mergeCell ref="C120:D120"/>
    <mergeCell ref="C121:D121"/>
    <mergeCell ref="C122:D122"/>
    <mergeCell ref="C123:D123"/>
    <mergeCell ref="C124:D124"/>
    <mergeCell ref="A125:D125"/>
    <mergeCell ref="J114:J115"/>
    <mergeCell ref="C115:D115"/>
    <mergeCell ref="C116:D116"/>
    <mergeCell ref="C117:D117"/>
    <mergeCell ref="C118:D118"/>
    <mergeCell ref="C119:D119"/>
    <mergeCell ref="A114:D114"/>
    <mergeCell ref="E114:E115"/>
    <mergeCell ref="F114:F115"/>
    <mergeCell ref="G114:G115"/>
    <mergeCell ref="H114:H115"/>
    <mergeCell ref="I114:I115"/>
    <mergeCell ref="B108:D108"/>
    <mergeCell ref="B109:D109"/>
    <mergeCell ref="A110:D110"/>
    <mergeCell ref="A111:D111"/>
    <mergeCell ref="A112:I112"/>
    <mergeCell ref="A113:J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A91:D91"/>
    <mergeCell ref="A92:I92"/>
    <mergeCell ref="B93:D93"/>
    <mergeCell ref="B94:D94"/>
    <mergeCell ref="B95:D95"/>
    <mergeCell ref="A84:J84"/>
    <mergeCell ref="B85:D85"/>
    <mergeCell ref="A86:I86"/>
    <mergeCell ref="B87:D87"/>
    <mergeCell ref="B88:D88"/>
    <mergeCell ref="B89:D89"/>
    <mergeCell ref="B78:D78"/>
    <mergeCell ref="B79:D79"/>
    <mergeCell ref="B80:D80"/>
    <mergeCell ref="B81:D81"/>
    <mergeCell ref="A82:D82"/>
    <mergeCell ref="A83:J83"/>
    <mergeCell ref="B72:D72"/>
    <mergeCell ref="B73:D73"/>
    <mergeCell ref="B74:D74"/>
    <mergeCell ref="B75:D75"/>
    <mergeCell ref="B76:D76"/>
    <mergeCell ref="B77:D77"/>
    <mergeCell ref="A66:D66"/>
    <mergeCell ref="A67:J67"/>
    <mergeCell ref="A68:J68"/>
    <mergeCell ref="A69:J69"/>
    <mergeCell ref="A70:J70"/>
    <mergeCell ref="A71:J71"/>
    <mergeCell ref="C60:D60"/>
    <mergeCell ref="A61:D61"/>
    <mergeCell ref="A62:J62"/>
    <mergeCell ref="A63:D63"/>
    <mergeCell ref="A64:J64"/>
    <mergeCell ref="A65:J65"/>
    <mergeCell ref="C54:D54"/>
    <mergeCell ref="C55:D55"/>
    <mergeCell ref="C56:D56"/>
    <mergeCell ref="C57:D57"/>
    <mergeCell ref="C58:D58"/>
    <mergeCell ref="C59:D59"/>
    <mergeCell ref="A48:D48"/>
    <mergeCell ref="A49:J49"/>
    <mergeCell ref="A50:J50"/>
    <mergeCell ref="C51:D51"/>
    <mergeCell ref="C52:D52"/>
    <mergeCell ref="C53:D53"/>
    <mergeCell ref="A42:J42"/>
    <mergeCell ref="B43:D43"/>
    <mergeCell ref="B44:D44"/>
    <mergeCell ref="B45:D45"/>
    <mergeCell ref="B46:D46"/>
    <mergeCell ref="B47:D47"/>
    <mergeCell ref="B36:D36"/>
    <mergeCell ref="B37:D37"/>
    <mergeCell ref="B38:D38"/>
    <mergeCell ref="A39:D39"/>
    <mergeCell ref="A40:D40"/>
    <mergeCell ref="A41:J41"/>
    <mergeCell ref="B30:D30"/>
    <mergeCell ref="A31:D31"/>
    <mergeCell ref="A32:J32"/>
    <mergeCell ref="A33:J33"/>
    <mergeCell ref="B34:D34"/>
    <mergeCell ref="B35:D35"/>
    <mergeCell ref="B24:D24"/>
    <mergeCell ref="A25:J25"/>
    <mergeCell ref="B26:D26"/>
    <mergeCell ref="B27:D27"/>
    <mergeCell ref="B28:D28"/>
    <mergeCell ref="B29:D29"/>
    <mergeCell ref="A18:J18"/>
    <mergeCell ref="A19:J19"/>
    <mergeCell ref="A20:J20"/>
    <mergeCell ref="A21:J21"/>
    <mergeCell ref="A22:J22"/>
    <mergeCell ref="A23:J23"/>
    <mergeCell ref="A12:J12"/>
    <mergeCell ref="A13:J13"/>
    <mergeCell ref="A14:J14"/>
    <mergeCell ref="A15:J15"/>
    <mergeCell ref="A16:J16"/>
    <mergeCell ref="A17:J17"/>
    <mergeCell ref="A1:J1"/>
    <mergeCell ref="A2:J2"/>
    <mergeCell ref="A3:J3"/>
    <mergeCell ref="A9:J9"/>
    <mergeCell ref="A10:J10"/>
    <mergeCell ref="A11:J11"/>
  </mergeCells>
  <pageMargins left="0.25" right="0.25" top="0.75" bottom="0.75" header="0.3" footer="0.3"/>
  <pageSetup fitToHeight="0" orientation="portrait" r:id="rId1"/>
  <rowBreaks count="13" manualBreakCount="13">
    <brk id="32" max="9" man="1"/>
    <brk id="67" max="9" man="1"/>
    <brk id="112" max="9" man="1"/>
    <brk id="159" max="9" man="1"/>
    <brk id="204" max="9" man="1"/>
    <brk id="228" max="9" man="1"/>
    <brk id="274" max="9" man="1"/>
    <brk id="295" max="9" man="1"/>
    <brk id="345" max="9" man="1"/>
    <brk id="365" max="9" man="1"/>
    <brk id="406" max="9" man="1"/>
    <brk id="428" max="9" man="1"/>
    <brk id="473" max="9"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609"/>
  <sheetViews>
    <sheetView view="pageBreakPreview" zoomScaleNormal="100" zoomScaleSheetLayoutView="100" workbookViewId="0">
      <selection activeCell="Q43" sqref="Q43"/>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1290</v>
      </c>
      <c r="B2" s="473"/>
      <c r="C2" s="475"/>
      <c r="D2" s="475"/>
      <c r="E2" s="475"/>
      <c r="F2" s="475"/>
      <c r="G2" s="475"/>
      <c r="H2" s="475"/>
      <c r="I2" s="475"/>
      <c r="J2" s="475"/>
    </row>
    <row r="3" spans="1:10" ht="15" thickBot="1" x14ac:dyDescent="0.25">
      <c r="A3" s="580"/>
      <c r="B3" s="580"/>
      <c r="C3" s="580"/>
      <c r="D3" s="580"/>
      <c r="E3" s="580"/>
      <c r="F3" s="580"/>
      <c r="G3" s="580"/>
      <c r="H3" s="580"/>
      <c r="I3" s="580"/>
      <c r="J3" s="580"/>
    </row>
    <row r="4" spans="1:10" x14ac:dyDescent="0.2">
      <c r="A4" s="186" t="s">
        <v>237</v>
      </c>
      <c r="B4" s="187" t="s">
        <v>238</v>
      </c>
      <c r="C4" s="187"/>
      <c r="D4" s="187"/>
      <c r="E4" s="187"/>
      <c r="F4" s="187"/>
      <c r="G4" s="188"/>
      <c r="H4" s="188"/>
      <c r="I4" s="188"/>
      <c r="J4" s="189"/>
    </row>
    <row r="5" spans="1:10" x14ac:dyDescent="0.2">
      <c r="A5" s="103"/>
      <c r="B5" s="100" t="s">
        <v>1291</v>
      </c>
      <c r="C5" s="104"/>
      <c r="D5" s="104"/>
      <c r="E5" s="100"/>
      <c r="F5" s="100"/>
      <c r="G5" s="105"/>
      <c r="H5" s="105"/>
      <c r="I5" s="105"/>
      <c r="J5" s="106"/>
    </row>
    <row r="6" spans="1:10" x14ac:dyDescent="0.2">
      <c r="A6" s="103"/>
      <c r="B6" s="100" t="s">
        <v>2293</v>
      </c>
      <c r="C6" s="104"/>
      <c r="D6" s="104"/>
      <c r="E6" s="100"/>
      <c r="F6" s="100"/>
      <c r="G6" s="105"/>
      <c r="H6" s="105"/>
      <c r="I6" s="105"/>
      <c r="J6" s="106">
        <f>H55</f>
        <v>9977000</v>
      </c>
    </row>
    <row r="7" spans="1:10" x14ac:dyDescent="0.2">
      <c r="A7" s="109" t="s">
        <v>240</v>
      </c>
      <c r="B7" s="110" t="s">
        <v>241</v>
      </c>
      <c r="C7" s="110"/>
      <c r="D7" s="110" t="s">
        <v>993</v>
      </c>
      <c r="E7" s="110"/>
      <c r="F7" s="111"/>
      <c r="G7" s="111"/>
      <c r="H7" s="111"/>
      <c r="I7" s="111"/>
      <c r="J7" s="112"/>
    </row>
    <row r="8" spans="1:10" ht="15" thickBot="1" x14ac:dyDescent="0.25">
      <c r="A8" s="113" t="s">
        <v>243</v>
      </c>
      <c r="B8" s="115" t="s">
        <v>994</v>
      </c>
      <c r="C8" s="115"/>
      <c r="D8" s="115"/>
      <c r="E8" s="115"/>
      <c r="F8" s="117"/>
      <c r="G8" s="117"/>
      <c r="H8" s="117"/>
      <c r="I8" s="117"/>
      <c r="J8" s="118"/>
    </row>
    <row r="9" spans="1:10" ht="15" x14ac:dyDescent="0.2">
      <c r="A9" s="479"/>
      <c r="B9" s="480"/>
      <c r="C9" s="480"/>
      <c r="D9" s="480"/>
      <c r="E9" s="480"/>
      <c r="F9" s="480"/>
      <c r="G9" s="480"/>
      <c r="H9" s="480"/>
      <c r="I9" s="480"/>
      <c r="J9" s="481"/>
    </row>
    <row r="10" spans="1:10" ht="15" customHeight="1" x14ac:dyDescent="0.2">
      <c r="A10" s="482" t="s">
        <v>245</v>
      </c>
      <c r="B10" s="482"/>
      <c r="C10" s="482"/>
      <c r="D10" s="482"/>
      <c r="E10" s="482"/>
      <c r="F10" s="482"/>
      <c r="G10" s="482"/>
      <c r="H10" s="482"/>
      <c r="I10" s="482"/>
      <c r="J10" s="482"/>
    </row>
    <row r="11" spans="1:10" ht="18.75" customHeight="1" x14ac:dyDescent="0.2">
      <c r="A11" s="483" t="s">
        <v>1292</v>
      </c>
      <c r="B11" s="483"/>
      <c r="C11" s="483"/>
      <c r="D11" s="483"/>
      <c r="E11" s="483"/>
      <c r="F11" s="483"/>
      <c r="G11" s="483"/>
      <c r="H11" s="483"/>
      <c r="I11" s="483"/>
      <c r="J11" s="483"/>
    </row>
    <row r="12" spans="1:10" ht="15.75" customHeight="1" x14ac:dyDescent="0.2">
      <c r="A12" s="483" t="s">
        <v>1293</v>
      </c>
      <c r="B12" s="483"/>
      <c r="C12" s="483"/>
      <c r="D12" s="483"/>
      <c r="E12" s="483"/>
      <c r="F12" s="483"/>
      <c r="G12" s="483"/>
      <c r="H12" s="483"/>
      <c r="I12" s="483"/>
      <c r="J12" s="483"/>
    </row>
    <row r="13" spans="1:10" ht="15" customHeight="1" x14ac:dyDescent="0.2">
      <c r="A13" s="482" t="s">
        <v>247</v>
      </c>
      <c r="B13" s="482"/>
      <c r="C13" s="482"/>
      <c r="D13" s="482"/>
      <c r="E13" s="482"/>
      <c r="F13" s="482"/>
      <c r="G13" s="482"/>
      <c r="H13" s="482"/>
      <c r="I13" s="482"/>
      <c r="J13" s="482"/>
    </row>
    <row r="14" spans="1:10" x14ac:dyDescent="0.2">
      <c r="A14" s="532" t="s">
        <v>1294</v>
      </c>
      <c r="B14" s="532"/>
      <c r="C14" s="532"/>
      <c r="D14" s="532"/>
      <c r="E14" s="532"/>
      <c r="F14" s="532"/>
      <c r="G14" s="532"/>
      <c r="H14" s="532"/>
      <c r="I14" s="532"/>
      <c r="J14" s="532"/>
    </row>
    <row r="15" spans="1:10" x14ac:dyDescent="0.2">
      <c r="A15" s="547" t="s">
        <v>1295</v>
      </c>
      <c r="B15" s="547"/>
      <c r="C15" s="547"/>
      <c r="D15" s="547"/>
      <c r="E15" s="547"/>
      <c r="F15" s="547"/>
      <c r="G15" s="547"/>
      <c r="H15" s="547"/>
      <c r="I15" s="547"/>
      <c r="J15" s="547"/>
    </row>
    <row r="16" spans="1:10" x14ac:dyDescent="0.2">
      <c r="A16" s="547" t="s">
        <v>678</v>
      </c>
      <c r="B16" s="547"/>
      <c r="C16" s="547"/>
      <c r="D16" s="547"/>
      <c r="E16" s="547"/>
      <c r="F16" s="547"/>
      <c r="G16" s="547"/>
      <c r="H16" s="547"/>
      <c r="I16" s="547"/>
      <c r="J16" s="547"/>
    </row>
    <row r="17" spans="1:10" x14ac:dyDescent="0.2">
      <c r="A17" s="482" t="s">
        <v>249</v>
      </c>
      <c r="B17" s="482"/>
      <c r="C17" s="482"/>
      <c r="D17" s="482"/>
      <c r="E17" s="482"/>
      <c r="F17" s="482"/>
      <c r="G17" s="482"/>
      <c r="H17" s="482"/>
      <c r="I17" s="482"/>
      <c r="J17" s="482"/>
    </row>
    <row r="18" spans="1:10" x14ac:dyDescent="0.2">
      <c r="A18" s="534" t="s">
        <v>1296</v>
      </c>
      <c r="B18" s="534"/>
      <c r="C18" s="534"/>
      <c r="D18" s="534"/>
      <c r="E18" s="534"/>
      <c r="F18" s="534"/>
      <c r="G18" s="534"/>
      <c r="H18" s="534"/>
      <c r="I18" s="534"/>
      <c r="J18" s="534"/>
    </row>
    <row r="19" spans="1:10" x14ac:dyDescent="0.2">
      <c r="A19" s="482" t="s">
        <v>251</v>
      </c>
      <c r="B19" s="482"/>
      <c r="C19" s="482"/>
      <c r="D19" s="482"/>
      <c r="E19" s="482"/>
      <c r="F19" s="482"/>
      <c r="G19" s="482"/>
      <c r="H19" s="482"/>
      <c r="I19" s="482"/>
      <c r="J19" s="482"/>
    </row>
    <row r="20" spans="1:10" s="185" customFormat="1" ht="26.25" customHeight="1" x14ac:dyDescent="0.2">
      <c r="A20" s="550" t="s">
        <v>1297</v>
      </c>
      <c r="B20" s="550"/>
      <c r="C20" s="550"/>
      <c r="D20" s="550"/>
      <c r="E20" s="550"/>
      <c r="F20" s="550"/>
      <c r="G20" s="550"/>
      <c r="H20" s="550"/>
      <c r="I20" s="550"/>
      <c r="J20" s="550"/>
    </row>
    <row r="21" spans="1:10" x14ac:dyDescent="0.2">
      <c r="A21" s="482" t="s">
        <v>253</v>
      </c>
      <c r="B21" s="482"/>
      <c r="C21" s="482"/>
      <c r="D21" s="482"/>
      <c r="E21" s="482"/>
      <c r="F21" s="482"/>
      <c r="G21" s="482"/>
      <c r="H21" s="482"/>
      <c r="I21" s="482"/>
      <c r="J21" s="482"/>
    </row>
    <row r="22" spans="1:10" ht="33.75" x14ac:dyDescent="0.2">
      <c r="A22" s="119" t="s">
        <v>225</v>
      </c>
      <c r="B22" s="484" t="s">
        <v>224</v>
      </c>
      <c r="C22" s="484"/>
      <c r="D22" s="484"/>
      <c r="E22" s="120" t="str">
        <f>Summary!$G$25</f>
        <v>Actuals           2013-2014</v>
      </c>
      <c r="F22" s="120" t="str">
        <f>Summary!$H$25</f>
        <v>Approved Estimates          2014-2015</v>
      </c>
      <c r="G22" s="120" t="str">
        <f>Summary!$I$25</f>
        <v>Revised Estimates                 2014-2015</v>
      </c>
      <c r="H22" s="120" t="str">
        <f>Summary!$J$25</f>
        <v>Budget Estimates      2015-2016</v>
      </c>
      <c r="I22" s="120" t="str">
        <f>Summary!$K$25</f>
        <v>Forward Estimates     2016-2017</v>
      </c>
      <c r="J22" s="120" t="str">
        <f>Summary!$L$25</f>
        <v>Forward Estimates     2017-2018</v>
      </c>
    </row>
    <row r="23" spans="1:10" ht="15" customHeight="1" x14ac:dyDescent="0.2">
      <c r="A23" s="482" t="s">
        <v>254</v>
      </c>
      <c r="B23" s="482"/>
      <c r="C23" s="482"/>
      <c r="D23" s="482"/>
      <c r="E23" s="482"/>
      <c r="F23" s="482"/>
      <c r="G23" s="482"/>
      <c r="H23" s="482"/>
      <c r="I23" s="482"/>
      <c r="J23" s="482"/>
    </row>
    <row r="24" spans="1:10" x14ac:dyDescent="0.2">
      <c r="A24" s="213">
        <v>400</v>
      </c>
      <c r="B24" s="483" t="s">
        <v>447</v>
      </c>
      <c r="C24" s="483"/>
      <c r="D24" s="483"/>
      <c r="E24" s="157">
        <f>E73</f>
        <v>228149.73</v>
      </c>
      <c r="F24" s="155">
        <f t="shared" ref="F24:J24" si="0">F73</f>
        <v>252500</v>
      </c>
      <c r="G24" s="157">
        <f t="shared" si="0"/>
        <v>356300</v>
      </c>
      <c r="H24" s="156">
        <f t="shared" si="0"/>
        <v>360000</v>
      </c>
      <c r="I24" s="157">
        <f t="shared" si="0"/>
        <v>380000</v>
      </c>
      <c r="J24" s="157">
        <f t="shared" si="0"/>
        <v>390000</v>
      </c>
    </row>
    <row r="25" spans="1:10" x14ac:dyDescent="0.2">
      <c r="A25" s="213">
        <v>401</v>
      </c>
      <c r="B25" s="483" t="s">
        <v>1298</v>
      </c>
      <c r="C25" s="483"/>
      <c r="D25" s="483"/>
      <c r="E25" s="157">
        <f>E157</f>
        <v>0</v>
      </c>
      <c r="F25" s="155">
        <f t="shared" ref="F25:J25" si="1">F157</f>
        <v>0</v>
      </c>
      <c r="G25" s="157">
        <f t="shared" si="1"/>
        <v>0</v>
      </c>
      <c r="H25" s="156">
        <f t="shared" si="1"/>
        <v>0</v>
      </c>
      <c r="I25" s="157">
        <f t="shared" si="1"/>
        <v>0</v>
      </c>
      <c r="J25" s="157">
        <f t="shared" si="1"/>
        <v>0</v>
      </c>
    </row>
    <row r="26" spans="1:10" x14ac:dyDescent="0.2">
      <c r="A26" s="213">
        <v>402</v>
      </c>
      <c r="B26" s="483" t="s">
        <v>1299</v>
      </c>
      <c r="C26" s="483"/>
      <c r="D26" s="483"/>
      <c r="E26" s="157">
        <f>E223</f>
        <v>0</v>
      </c>
      <c r="F26" s="155">
        <f t="shared" ref="F26:J26" si="2">F223</f>
        <v>0</v>
      </c>
      <c r="G26" s="157">
        <f t="shared" si="2"/>
        <v>0</v>
      </c>
      <c r="H26" s="156">
        <f t="shared" si="2"/>
        <v>0</v>
      </c>
      <c r="I26" s="157">
        <f t="shared" si="2"/>
        <v>0</v>
      </c>
      <c r="J26" s="157">
        <f t="shared" si="2"/>
        <v>0</v>
      </c>
    </row>
    <row r="27" spans="1:10" x14ac:dyDescent="0.2">
      <c r="A27" s="213">
        <v>403</v>
      </c>
      <c r="B27" s="483" t="s">
        <v>1300</v>
      </c>
      <c r="C27" s="483"/>
      <c r="D27" s="483"/>
      <c r="E27" s="157">
        <f>E305</f>
        <v>0</v>
      </c>
      <c r="F27" s="155">
        <f t="shared" ref="F27:J27" si="3">F305</f>
        <v>0</v>
      </c>
      <c r="G27" s="157">
        <f t="shared" si="3"/>
        <v>0</v>
      </c>
      <c r="H27" s="156">
        <f t="shared" si="3"/>
        <v>0</v>
      </c>
      <c r="I27" s="157">
        <f t="shared" si="3"/>
        <v>0</v>
      </c>
      <c r="J27" s="157">
        <f t="shared" si="3"/>
        <v>0</v>
      </c>
    </row>
    <row r="28" spans="1:10" x14ac:dyDescent="0.2">
      <c r="A28" s="213">
        <v>404</v>
      </c>
      <c r="B28" s="483" t="s">
        <v>1301</v>
      </c>
      <c r="C28" s="483"/>
      <c r="D28" s="483"/>
      <c r="E28" s="157">
        <f>E376</f>
        <v>0</v>
      </c>
      <c r="F28" s="155">
        <f t="shared" ref="F28:J28" si="4">F376</f>
        <v>0</v>
      </c>
      <c r="G28" s="157">
        <f t="shared" si="4"/>
        <v>0</v>
      </c>
      <c r="H28" s="156">
        <f t="shared" si="4"/>
        <v>0</v>
      </c>
      <c r="I28" s="157">
        <f t="shared" si="4"/>
        <v>0</v>
      </c>
      <c r="J28" s="157">
        <f t="shared" si="4"/>
        <v>0</v>
      </c>
    </row>
    <row r="29" spans="1:10" x14ac:dyDescent="0.2">
      <c r="A29" s="213">
        <v>406</v>
      </c>
      <c r="B29" s="483" t="s">
        <v>1302</v>
      </c>
      <c r="C29" s="483"/>
      <c r="D29" s="483"/>
      <c r="E29" s="157">
        <f>E440</f>
        <v>0</v>
      </c>
      <c r="F29" s="155">
        <f t="shared" ref="F29:J29" si="5">F440</f>
        <v>0</v>
      </c>
      <c r="G29" s="157">
        <f t="shared" si="5"/>
        <v>4900</v>
      </c>
      <c r="H29" s="156">
        <f t="shared" si="5"/>
        <v>0</v>
      </c>
      <c r="I29" s="157">
        <f t="shared" si="5"/>
        <v>0</v>
      </c>
      <c r="J29" s="157">
        <f t="shared" si="5"/>
        <v>0</v>
      </c>
    </row>
    <row r="30" spans="1:10" ht="15" customHeight="1" x14ac:dyDescent="0.2">
      <c r="A30" s="487" t="s">
        <v>1303</v>
      </c>
      <c r="B30" s="487"/>
      <c r="C30" s="487"/>
      <c r="D30" s="487"/>
      <c r="E30" s="124">
        <f t="shared" ref="E30:J30" si="6">SUM(E24:E29)</f>
        <v>228149.73</v>
      </c>
      <c r="F30" s="124">
        <f t="shared" si="6"/>
        <v>252500</v>
      </c>
      <c r="G30" s="124">
        <f t="shared" si="6"/>
        <v>361200</v>
      </c>
      <c r="H30" s="124">
        <f t="shared" si="6"/>
        <v>360000</v>
      </c>
      <c r="I30" s="124">
        <f t="shared" si="6"/>
        <v>380000</v>
      </c>
      <c r="J30" s="124">
        <f t="shared" si="6"/>
        <v>390000</v>
      </c>
    </row>
    <row r="31" spans="1:10" ht="15" customHeight="1" x14ac:dyDescent="0.2">
      <c r="A31" s="483"/>
      <c r="B31" s="483"/>
      <c r="C31" s="483"/>
      <c r="D31" s="483"/>
      <c r="E31" s="483"/>
      <c r="F31" s="483"/>
      <c r="G31" s="483"/>
      <c r="H31" s="483"/>
      <c r="I31" s="483"/>
      <c r="J31" s="483"/>
    </row>
    <row r="32" spans="1:10" x14ac:dyDescent="0.2">
      <c r="A32" s="482" t="s">
        <v>259</v>
      </c>
      <c r="B32" s="482"/>
      <c r="C32" s="482"/>
      <c r="D32" s="482"/>
      <c r="E32" s="482"/>
      <c r="F32" s="482"/>
      <c r="G32" s="482"/>
      <c r="H32" s="482"/>
      <c r="I32" s="482"/>
      <c r="J32" s="482"/>
    </row>
    <row r="33" spans="1:10" x14ac:dyDescent="0.2">
      <c r="A33" s="213">
        <v>400</v>
      </c>
      <c r="B33" s="483" t="s">
        <v>447</v>
      </c>
      <c r="C33" s="483"/>
      <c r="D33" s="483"/>
      <c r="E33" s="157">
        <f t="shared" ref="E33:J33" si="7">E102+E108</f>
        <v>1929763.6</v>
      </c>
      <c r="F33" s="155">
        <f t="shared" si="7"/>
        <v>1394000</v>
      </c>
      <c r="G33" s="157">
        <f t="shared" si="7"/>
        <v>2213200</v>
      </c>
      <c r="H33" s="156">
        <f t="shared" si="7"/>
        <v>2874000</v>
      </c>
      <c r="I33" s="157">
        <f t="shared" si="7"/>
        <v>2875600</v>
      </c>
      <c r="J33" s="157">
        <f t="shared" si="7"/>
        <v>2937700</v>
      </c>
    </row>
    <row r="34" spans="1:10" x14ac:dyDescent="0.2">
      <c r="A34" s="213">
        <v>401</v>
      </c>
      <c r="B34" s="483" t="s">
        <v>1298</v>
      </c>
      <c r="C34" s="483"/>
      <c r="D34" s="483"/>
      <c r="E34" s="157">
        <f>E176+E183</f>
        <v>1446965.78</v>
      </c>
      <c r="F34" s="155">
        <f t="shared" ref="F34:J34" si="8">F176+F183</f>
        <v>1444100</v>
      </c>
      <c r="G34" s="157">
        <f t="shared" si="8"/>
        <v>1444100</v>
      </c>
      <c r="H34" s="156">
        <f>H176+H183</f>
        <v>1475900</v>
      </c>
      <c r="I34" s="157">
        <f t="shared" si="8"/>
        <v>1548100</v>
      </c>
      <c r="J34" s="157">
        <f t="shared" si="8"/>
        <v>1567900</v>
      </c>
    </row>
    <row r="35" spans="1:10" x14ac:dyDescent="0.2">
      <c r="A35" s="213">
        <v>402</v>
      </c>
      <c r="B35" s="483" t="s">
        <v>1299</v>
      </c>
      <c r="C35" s="483"/>
      <c r="D35" s="483"/>
      <c r="E35" s="157">
        <f t="shared" ref="E35:G35" si="9">E246+E253</f>
        <v>3036033.17</v>
      </c>
      <c r="F35" s="155">
        <f t="shared" si="9"/>
        <v>2835200</v>
      </c>
      <c r="G35" s="157">
        <f t="shared" si="9"/>
        <v>2825200</v>
      </c>
      <c r="H35" s="156">
        <f>H246+H253</f>
        <v>2937800</v>
      </c>
      <c r="I35" s="157">
        <f t="shared" ref="I35:J35" si="10">I246+I253</f>
        <v>2990700</v>
      </c>
      <c r="J35" s="157">
        <f t="shared" si="10"/>
        <v>3039900</v>
      </c>
    </row>
    <row r="36" spans="1:10" x14ac:dyDescent="0.2">
      <c r="A36" s="213">
        <v>403</v>
      </c>
      <c r="B36" s="483" t="s">
        <v>1300</v>
      </c>
      <c r="C36" s="483"/>
      <c r="D36" s="483"/>
      <c r="E36" s="157">
        <f>E327+E334</f>
        <v>350706.67</v>
      </c>
      <c r="F36" s="155">
        <f t="shared" ref="F36:J36" si="11">F327+F334</f>
        <v>339300</v>
      </c>
      <c r="G36" s="157">
        <f t="shared" si="11"/>
        <v>339300</v>
      </c>
      <c r="H36" s="156">
        <f>H327+H334</f>
        <v>355100</v>
      </c>
      <c r="I36" s="157">
        <f t="shared" si="11"/>
        <v>353700</v>
      </c>
      <c r="J36" s="157">
        <f t="shared" si="11"/>
        <v>356700</v>
      </c>
    </row>
    <row r="37" spans="1:10" x14ac:dyDescent="0.2">
      <c r="A37" s="213">
        <v>404</v>
      </c>
      <c r="B37" s="483" t="s">
        <v>1301</v>
      </c>
      <c r="C37" s="483"/>
      <c r="D37" s="483"/>
      <c r="E37" s="157">
        <f t="shared" ref="E37:J37" si="12">E395+E401</f>
        <v>781046.86</v>
      </c>
      <c r="F37" s="155">
        <f t="shared" si="12"/>
        <v>824700</v>
      </c>
      <c r="G37" s="157">
        <f t="shared" si="12"/>
        <v>824700</v>
      </c>
      <c r="H37" s="156">
        <f t="shared" si="12"/>
        <v>871200</v>
      </c>
      <c r="I37" s="157">
        <f t="shared" si="12"/>
        <v>886400</v>
      </c>
      <c r="J37" s="157">
        <f t="shared" si="12"/>
        <v>900400</v>
      </c>
    </row>
    <row r="38" spans="1:10" x14ac:dyDescent="0.2">
      <c r="A38" s="213">
        <v>406</v>
      </c>
      <c r="B38" s="483" t="s">
        <v>1302</v>
      </c>
      <c r="C38" s="483"/>
      <c r="D38" s="483"/>
      <c r="E38" s="157">
        <f t="shared" ref="E38:J38" si="13">E467+E474</f>
        <v>1290833.43</v>
      </c>
      <c r="F38" s="155">
        <f t="shared" si="13"/>
        <v>1221600</v>
      </c>
      <c r="G38" s="157">
        <f t="shared" si="13"/>
        <v>1221600</v>
      </c>
      <c r="H38" s="156">
        <f t="shared" si="13"/>
        <v>1463000</v>
      </c>
      <c r="I38" s="157">
        <f t="shared" si="13"/>
        <v>1466800</v>
      </c>
      <c r="J38" s="157">
        <f t="shared" si="13"/>
        <v>1468500</v>
      </c>
    </row>
    <row r="39" spans="1:10" x14ac:dyDescent="0.2">
      <c r="A39" s="486" t="s">
        <v>1304</v>
      </c>
      <c r="B39" s="486"/>
      <c r="C39" s="486"/>
      <c r="D39" s="486"/>
      <c r="E39" s="125">
        <f t="shared" ref="E39:J39" si="14">SUM(E33:E38)</f>
        <v>8835349.5099999998</v>
      </c>
      <c r="F39" s="125">
        <f t="shared" si="14"/>
        <v>8058900</v>
      </c>
      <c r="G39" s="125">
        <f t="shared" si="14"/>
        <v>8868100</v>
      </c>
      <c r="H39" s="125">
        <f t="shared" si="14"/>
        <v>9977000</v>
      </c>
      <c r="I39" s="125">
        <f t="shared" si="14"/>
        <v>10121300</v>
      </c>
      <c r="J39" s="125">
        <f t="shared" si="14"/>
        <v>10271100</v>
      </c>
    </row>
    <row r="40" spans="1:10" ht="15" customHeight="1" x14ac:dyDescent="0.2">
      <c r="A40" s="493"/>
      <c r="B40" s="493"/>
      <c r="C40" s="493"/>
      <c r="D40" s="493"/>
      <c r="E40" s="191"/>
      <c r="F40" s="209"/>
      <c r="G40" s="191"/>
      <c r="H40" s="212"/>
      <c r="I40" s="191"/>
      <c r="J40" s="191"/>
    </row>
    <row r="41" spans="1:10" x14ac:dyDescent="0.2">
      <c r="A41" s="491" t="s">
        <v>261</v>
      </c>
      <c r="B41" s="491"/>
      <c r="C41" s="491"/>
      <c r="D41" s="491"/>
      <c r="E41" s="491"/>
      <c r="F41" s="491"/>
      <c r="G41" s="491"/>
      <c r="H41" s="491"/>
      <c r="I41" s="491"/>
      <c r="J41" s="491"/>
    </row>
    <row r="42" spans="1:10" ht="15" customHeight="1" x14ac:dyDescent="0.2">
      <c r="A42" s="484" t="s">
        <v>262</v>
      </c>
      <c r="B42" s="484"/>
      <c r="C42" s="484"/>
      <c r="D42" s="484"/>
      <c r="E42" s="484"/>
      <c r="F42" s="484"/>
      <c r="G42" s="484"/>
      <c r="H42" s="484"/>
      <c r="I42" s="484"/>
      <c r="J42" s="484"/>
    </row>
    <row r="43" spans="1:10" x14ac:dyDescent="0.2">
      <c r="A43" s="213"/>
      <c r="B43" s="483" t="s">
        <v>6</v>
      </c>
      <c r="C43" s="483"/>
      <c r="D43" s="483"/>
      <c r="E43" s="157">
        <f>E522</f>
        <v>5135438.76</v>
      </c>
      <c r="F43" s="155">
        <f t="shared" ref="F43:J43" si="15">F522</f>
        <v>5444700</v>
      </c>
      <c r="G43" s="157">
        <f t="shared" si="15"/>
        <v>5444700</v>
      </c>
      <c r="H43" s="156">
        <f t="shared" si="15"/>
        <v>5524300</v>
      </c>
      <c r="I43" s="157">
        <f t="shared" si="15"/>
        <v>5690500</v>
      </c>
      <c r="J43" s="157">
        <f t="shared" si="15"/>
        <v>5815300</v>
      </c>
    </row>
    <row r="44" spans="1:10" x14ac:dyDescent="0.2">
      <c r="A44" s="213"/>
      <c r="B44" s="483" t="s">
        <v>175</v>
      </c>
      <c r="C44" s="483"/>
      <c r="D44" s="483"/>
      <c r="E44" s="157">
        <f>E530</f>
        <v>276112.65000000002</v>
      </c>
      <c r="F44" s="155">
        <f t="shared" ref="F44:J44" si="16">F530</f>
        <v>190000</v>
      </c>
      <c r="G44" s="157">
        <f t="shared" si="16"/>
        <v>190000</v>
      </c>
      <c r="H44" s="156">
        <f t="shared" si="16"/>
        <v>178500</v>
      </c>
      <c r="I44" s="157">
        <f t="shared" si="16"/>
        <v>190000</v>
      </c>
      <c r="J44" s="157">
        <f t="shared" si="16"/>
        <v>190000</v>
      </c>
    </row>
    <row r="45" spans="1:10" x14ac:dyDescent="0.2">
      <c r="A45" s="213"/>
      <c r="B45" s="483" t="s">
        <v>263</v>
      </c>
      <c r="C45" s="483"/>
      <c r="D45" s="483"/>
      <c r="E45" s="157">
        <f>E538</f>
        <v>364826.95</v>
      </c>
      <c r="F45" s="155">
        <f t="shared" ref="F45:J45" si="17">F538</f>
        <v>370500</v>
      </c>
      <c r="G45" s="157">
        <f t="shared" si="17"/>
        <v>370500</v>
      </c>
      <c r="H45" s="156">
        <f t="shared" si="17"/>
        <v>383500</v>
      </c>
      <c r="I45" s="157">
        <f t="shared" si="17"/>
        <v>383500</v>
      </c>
      <c r="J45" s="157">
        <f t="shared" si="17"/>
        <v>383500</v>
      </c>
    </row>
    <row r="46" spans="1:10" x14ac:dyDescent="0.2">
      <c r="A46" s="213"/>
      <c r="B46" s="483" t="s">
        <v>177</v>
      </c>
      <c r="C46" s="483"/>
      <c r="D46" s="483"/>
      <c r="E46" s="157">
        <f>E546</f>
        <v>114716.47</v>
      </c>
      <c r="F46" s="155">
        <f t="shared" ref="F46:J46" si="18">F546</f>
        <v>86100</v>
      </c>
      <c r="G46" s="157">
        <f t="shared" si="18"/>
        <v>95300</v>
      </c>
      <c r="H46" s="156">
        <f t="shared" si="18"/>
        <v>63400</v>
      </c>
      <c r="I46" s="157">
        <f t="shared" si="18"/>
        <v>30000</v>
      </c>
      <c r="J46" s="157">
        <f t="shared" si="18"/>
        <v>55000</v>
      </c>
    </row>
    <row r="47" spans="1:10" x14ac:dyDescent="0.2">
      <c r="A47" s="213"/>
      <c r="B47" s="483" t="s">
        <v>264</v>
      </c>
      <c r="C47" s="483"/>
      <c r="D47" s="483"/>
      <c r="E47" s="157">
        <f>E554</f>
        <v>2757267.04</v>
      </c>
      <c r="F47" s="155">
        <f t="shared" ref="F47:J47" si="19">F554</f>
        <v>1967600</v>
      </c>
      <c r="G47" s="157">
        <f t="shared" si="19"/>
        <v>2567600</v>
      </c>
      <c r="H47" s="156">
        <f t="shared" si="19"/>
        <v>3827300</v>
      </c>
      <c r="I47" s="157">
        <f t="shared" si="19"/>
        <v>3827300</v>
      </c>
      <c r="J47" s="157">
        <f t="shared" si="19"/>
        <v>3827300</v>
      </c>
    </row>
    <row r="48" spans="1:10" ht="15" customHeight="1" x14ac:dyDescent="0.2">
      <c r="A48" s="486" t="s">
        <v>265</v>
      </c>
      <c r="B48" s="486"/>
      <c r="C48" s="486"/>
      <c r="D48" s="486"/>
      <c r="E48" s="125">
        <f>SUM(E43:E47)</f>
        <v>8648361.870000001</v>
      </c>
      <c r="F48" s="125">
        <f>SUM(F43:F47)</f>
        <v>8058900</v>
      </c>
      <c r="G48" s="125">
        <f t="shared" ref="G48:J48" si="20">SUM(G43:G47)</f>
        <v>8668100</v>
      </c>
      <c r="H48" s="125">
        <f t="shared" si="20"/>
        <v>9977000</v>
      </c>
      <c r="I48" s="125">
        <f t="shared" si="20"/>
        <v>10121300</v>
      </c>
      <c r="J48" s="125">
        <f t="shared" si="20"/>
        <v>10271100</v>
      </c>
    </row>
    <row r="49" spans="1:10" ht="15" customHeight="1" x14ac:dyDescent="0.2">
      <c r="A49" s="483"/>
      <c r="B49" s="483"/>
      <c r="C49" s="483"/>
      <c r="D49" s="483"/>
      <c r="E49" s="483"/>
      <c r="F49" s="483"/>
      <c r="G49" s="483"/>
      <c r="H49" s="483"/>
      <c r="I49" s="483"/>
      <c r="J49" s="483"/>
    </row>
    <row r="50" spans="1:10" x14ac:dyDescent="0.2">
      <c r="A50" s="484" t="s">
        <v>14</v>
      </c>
      <c r="B50" s="484"/>
      <c r="C50" s="484"/>
      <c r="D50" s="484"/>
      <c r="E50" s="484"/>
      <c r="F50" s="484"/>
      <c r="G50" s="484"/>
      <c r="H50" s="484"/>
      <c r="I50" s="484"/>
      <c r="J50" s="484"/>
    </row>
    <row r="51" spans="1:10" ht="15" customHeight="1" x14ac:dyDescent="0.2">
      <c r="A51" s="119" t="s">
        <v>225</v>
      </c>
      <c r="B51" s="119" t="s">
        <v>226</v>
      </c>
      <c r="C51" s="484" t="s">
        <v>227</v>
      </c>
      <c r="D51" s="488"/>
      <c r="E51" s="126"/>
      <c r="F51" s="126"/>
      <c r="G51" s="126"/>
      <c r="H51" s="126"/>
      <c r="I51" s="126"/>
      <c r="J51" s="126"/>
    </row>
    <row r="52" spans="1:10" ht="15" customHeight="1" x14ac:dyDescent="0.2">
      <c r="A52" s="268" t="str">
        <f>RIGHT(A107,3)</f>
        <v>32A</v>
      </c>
      <c r="B52" s="209" t="str">
        <f>B107</f>
        <v>DFID</v>
      </c>
      <c r="C52" s="605" t="str">
        <f>C107</f>
        <v>Education Infrastructure</v>
      </c>
      <c r="D52" s="605"/>
      <c r="E52" s="269">
        <f>E107</f>
        <v>186987.64</v>
      </c>
      <c r="F52" s="269">
        <f t="shared" ref="F52:J52" si="21">F107</f>
        <v>0</v>
      </c>
      <c r="G52" s="269">
        <f t="shared" si="21"/>
        <v>200000</v>
      </c>
      <c r="H52" s="269">
        <f t="shared" si="21"/>
        <v>0</v>
      </c>
      <c r="I52" s="269">
        <f t="shared" si="21"/>
        <v>0</v>
      </c>
      <c r="J52" s="269">
        <f t="shared" si="21"/>
        <v>0</v>
      </c>
    </row>
    <row r="53" spans="1:10" ht="15" customHeight="1" x14ac:dyDescent="0.2">
      <c r="A53" s="486" t="s">
        <v>56</v>
      </c>
      <c r="B53" s="486"/>
      <c r="C53" s="486"/>
      <c r="D53" s="486"/>
      <c r="E53" s="125">
        <f t="shared" ref="E53:J53" si="22">SUM(E52:E52)</f>
        <v>186987.64</v>
      </c>
      <c r="F53" s="125">
        <f t="shared" si="22"/>
        <v>0</v>
      </c>
      <c r="G53" s="125">
        <f t="shared" si="22"/>
        <v>200000</v>
      </c>
      <c r="H53" s="125">
        <f t="shared" si="22"/>
        <v>0</v>
      </c>
      <c r="I53" s="125">
        <f t="shared" si="22"/>
        <v>0</v>
      </c>
      <c r="J53" s="125">
        <f t="shared" si="22"/>
        <v>0</v>
      </c>
    </row>
    <row r="54" spans="1:10" x14ac:dyDescent="0.2">
      <c r="A54" s="483"/>
      <c r="B54" s="483"/>
      <c r="C54" s="483"/>
      <c r="D54" s="483"/>
      <c r="E54" s="483"/>
      <c r="F54" s="483"/>
      <c r="G54" s="483"/>
      <c r="H54" s="483"/>
      <c r="I54" s="483"/>
      <c r="J54" s="483"/>
    </row>
    <row r="55" spans="1:10" ht="15" customHeight="1" x14ac:dyDescent="0.2">
      <c r="A55" s="487" t="s">
        <v>1304</v>
      </c>
      <c r="B55" s="487"/>
      <c r="C55" s="487"/>
      <c r="D55" s="487"/>
      <c r="E55" s="128">
        <f t="shared" ref="E55:J55" si="23">SUM(E48,E53)</f>
        <v>8835349.5100000016</v>
      </c>
      <c r="F55" s="128">
        <f t="shared" si="23"/>
        <v>8058900</v>
      </c>
      <c r="G55" s="128">
        <f t="shared" si="23"/>
        <v>8868100</v>
      </c>
      <c r="H55" s="128">
        <f t="shared" si="23"/>
        <v>9977000</v>
      </c>
      <c r="I55" s="128">
        <f t="shared" si="23"/>
        <v>10121300</v>
      </c>
      <c r="J55" s="128">
        <f t="shared" si="23"/>
        <v>10271100</v>
      </c>
    </row>
    <row r="56" spans="1:10" ht="15" customHeight="1" x14ac:dyDescent="0.2">
      <c r="A56" s="483"/>
      <c r="B56" s="483"/>
      <c r="C56" s="483"/>
      <c r="D56" s="483"/>
      <c r="E56" s="483"/>
      <c r="F56" s="483"/>
      <c r="G56" s="483"/>
      <c r="H56" s="483"/>
      <c r="I56" s="483"/>
      <c r="J56" s="483"/>
    </row>
    <row r="57" spans="1:10" ht="15" customHeight="1" x14ac:dyDescent="0.2">
      <c r="A57" s="482" t="s">
        <v>266</v>
      </c>
      <c r="B57" s="482"/>
      <c r="C57" s="482"/>
      <c r="D57" s="482"/>
      <c r="E57" s="482"/>
      <c r="F57" s="482"/>
      <c r="G57" s="482"/>
      <c r="H57" s="482"/>
      <c r="I57" s="482"/>
      <c r="J57" s="482"/>
    </row>
    <row r="58" spans="1:10" ht="15" customHeight="1" x14ac:dyDescent="0.2">
      <c r="A58" s="487" t="s">
        <v>267</v>
      </c>
      <c r="B58" s="487"/>
      <c r="C58" s="487"/>
      <c r="D58" s="487"/>
      <c r="E58" s="130"/>
      <c r="F58" s="130"/>
      <c r="G58" s="130"/>
      <c r="H58" s="129"/>
      <c r="I58" s="130"/>
      <c r="J58" s="130"/>
    </row>
    <row r="59" spans="1:10" ht="15" customHeight="1" x14ac:dyDescent="0.2">
      <c r="A59" s="483"/>
      <c r="B59" s="483"/>
      <c r="C59" s="483"/>
      <c r="D59" s="483"/>
      <c r="E59" s="483"/>
      <c r="F59" s="483"/>
      <c r="G59" s="483"/>
      <c r="H59" s="483"/>
      <c r="I59" s="483"/>
      <c r="J59" s="483"/>
    </row>
    <row r="60" spans="1:10" ht="15" customHeight="1" x14ac:dyDescent="0.2">
      <c r="A60" s="492" t="s">
        <v>1305</v>
      </c>
      <c r="B60" s="492"/>
      <c r="C60" s="492"/>
      <c r="D60" s="492"/>
      <c r="E60" s="492"/>
      <c r="F60" s="492"/>
      <c r="G60" s="492"/>
      <c r="H60" s="492"/>
      <c r="I60" s="492"/>
      <c r="J60" s="492"/>
    </row>
    <row r="61" spans="1:10" ht="15" customHeight="1" x14ac:dyDescent="0.2">
      <c r="A61" s="578" t="s">
        <v>269</v>
      </c>
      <c r="B61" s="578"/>
      <c r="C61" s="578"/>
      <c r="D61" s="578"/>
      <c r="E61" s="578"/>
      <c r="F61" s="578"/>
      <c r="G61" s="578"/>
      <c r="H61" s="578"/>
      <c r="I61" s="578"/>
      <c r="J61" s="578"/>
    </row>
    <row r="62" spans="1:10" x14ac:dyDescent="0.2">
      <c r="A62" s="483" t="s">
        <v>1306</v>
      </c>
      <c r="B62" s="483"/>
      <c r="C62" s="483"/>
      <c r="D62" s="483"/>
      <c r="E62" s="483"/>
      <c r="F62" s="483"/>
      <c r="G62" s="483"/>
      <c r="H62" s="483"/>
      <c r="I62" s="483"/>
      <c r="J62" s="483"/>
    </row>
    <row r="63" spans="1:10" x14ac:dyDescent="0.2">
      <c r="A63" s="482" t="s">
        <v>271</v>
      </c>
      <c r="B63" s="482"/>
      <c r="C63" s="482"/>
      <c r="D63" s="482"/>
      <c r="E63" s="482"/>
      <c r="F63" s="482"/>
      <c r="G63" s="482"/>
      <c r="H63" s="482"/>
      <c r="I63" s="482"/>
      <c r="J63" s="482"/>
    </row>
    <row r="64" spans="1:10" ht="33.75" customHeight="1" x14ac:dyDescent="0.2">
      <c r="A64" s="131" t="s">
        <v>225</v>
      </c>
      <c r="B64" s="493" t="s">
        <v>224</v>
      </c>
      <c r="C64" s="493"/>
      <c r="D64" s="493"/>
      <c r="E64" s="120" t="str">
        <f t="shared" ref="E64:J64" si="24">E22</f>
        <v>Actuals           2013-2014</v>
      </c>
      <c r="F64" s="120" t="str">
        <f t="shared" si="24"/>
        <v>Approved Estimates          2014-2015</v>
      </c>
      <c r="G64" s="120" t="str">
        <f t="shared" si="24"/>
        <v>Revised Estimates                 2014-2015</v>
      </c>
      <c r="H64" s="120" t="str">
        <f t="shared" si="24"/>
        <v>Budget Estimates      2015-2016</v>
      </c>
      <c r="I64" s="120" t="str">
        <f t="shared" si="24"/>
        <v>Forward Estimates     2016-2017</v>
      </c>
      <c r="J64" s="120" t="str">
        <f t="shared" si="24"/>
        <v>Forward Estimates     2017-2018</v>
      </c>
    </row>
    <row r="65" spans="1:10" x14ac:dyDescent="0.2">
      <c r="A65" s="213" t="s">
        <v>88</v>
      </c>
      <c r="B65" s="483" t="s">
        <v>1307</v>
      </c>
      <c r="C65" s="483" t="s">
        <v>1307</v>
      </c>
      <c r="D65" s="483" t="s">
        <v>1307</v>
      </c>
      <c r="E65" s="157">
        <v>500</v>
      </c>
      <c r="F65" s="155">
        <v>0</v>
      </c>
      <c r="G65" s="157">
        <v>3800</v>
      </c>
      <c r="H65" s="156">
        <v>0</v>
      </c>
      <c r="I65" s="157">
        <v>0</v>
      </c>
      <c r="J65" s="157">
        <v>0</v>
      </c>
    </row>
    <row r="66" spans="1:10" x14ac:dyDescent="0.2">
      <c r="A66" s="213" t="s">
        <v>92</v>
      </c>
      <c r="B66" s="483" t="s">
        <v>1308</v>
      </c>
      <c r="C66" s="483" t="s">
        <v>1308</v>
      </c>
      <c r="D66" s="483" t="s">
        <v>1308</v>
      </c>
      <c r="E66" s="157">
        <v>0</v>
      </c>
      <c r="F66" s="155">
        <v>0</v>
      </c>
      <c r="G66" s="157">
        <v>0</v>
      </c>
      <c r="H66" s="156">
        <v>0</v>
      </c>
      <c r="I66" s="157">
        <v>0</v>
      </c>
      <c r="J66" s="157">
        <v>0</v>
      </c>
    </row>
    <row r="67" spans="1:10" x14ac:dyDescent="0.2">
      <c r="A67" s="213">
        <v>135</v>
      </c>
      <c r="B67" s="483" t="s">
        <v>1309</v>
      </c>
      <c r="C67" s="483"/>
      <c r="D67" s="483"/>
      <c r="E67" s="157">
        <v>0</v>
      </c>
      <c r="F67" s="155">
        <v>0</v>
      </c>
      <c r="G67" s="157">
        <v>0</v>
      </c>
      <c r="H67" s="156">
        <v>50000</v>
      </c>
      <c r="I67" s="157">
        <v>70000</v>
      </c>
      <c r="J67" s="157">
        <v>80000</v>
      </c>
    </row>
    <row r="68" spans="1:10" x14ac:dyDescent="0.2">
      <c r="A68" s="213">
        <v>160</v>
      </c>
      <c r="B68" s="483" t="s">
        <v>1310</v>
      </c>
      <c r="C68" s="483" t="s">
        <v>1310</v>
      </c>
      <c r="D68" s="483" t="s">
        <v>1310</v>
      </c>
      <c r="E68" s="157">
        <v>106739</v>
      </c>
      <c r="F68" s="155">
        <v>105000</v>
      </c>
      <c r="G68" s="157">
        <v>105000</v>
      </c>
      <c r="H68" s="156">
        <v>105000</v>
      </c>
      <c r="I68" s="157">
        <v>105000</v>
      </c>
      <c r="J68" s="157">
        <v>105000</v>
      </c>
    </row>
    <row r="69" spans="1:10" x14ac:dyDescent="0.2">
      <c r="A69" s="213">
        <v>160</v>
      </c>
      <c r="B69" s="483" t="s">
        <v>1311</v>
      </c>
      <c r="C69" s="483" t="s">
        <v>1310</v>
      </c>
      <c r="D69" s="483" t="s">
        <v>1310</v>
      </c>
      <c r="E69" s="157">
        <v>0</v>
      </c>
      <c r="F69" s="155">
        <v>0</v>
      </c>
      <c r="G69" s="157">
        <v>100000</v>
      </c>
      <c r="H69" s="156">
        <v>60000</v>
      </c>
      <c r="I69" s="157">
        <v>60000</v>
      </c>
      <c r="J69" s="157">
        <v>60000</v>
      </c>
    </row>
    <row r="70" spans="1:10" x14ac:dyDescent="0.2">
      <c r="A70" s="213">
        <v>160</v>
      </c>
      <c r="B70" s="483" t="s">
        <v>1312</v>
      </c>
      <c r="C70" s="483" t="s">
        <v>1312</v>
      </c>
      <c r="D70" s="483" t="s">
        <v>1312</v>
      </c>
      <c r="E70" s="157">
        <v>59502.63</v>
      </c>
      <c r="F70" s="155">
        <v>80000</v>
      </c>
      <c r="G70" s="157">
        <v>80000</v>
      </c>
      <c r="H70" s="156">
        <v>80000</v>
      </c>
      <c r="I70" s="157">
        <v>80000</v>
      </c>
      <c r="J70" s="157">
        <v>80000</v>
      </c>
    </row>
    <row r="71" spans="1:10" x14ac:dyDescent="0.2">
      <c r="A71" s="213">
        <v>160</v>
      </c>
      <c r="B71" s="483" t="s">
        <v>1313</v>
      </c>
      <c r="C71" s="483" t="s">
        <v>1313</v>
      </c>
      <c r="D71" s="483" t="s">
        <v>1313</v>
      </c>
      <c r="E71" s="157">
        <v>54792.5</v>
      </c>
      <c r="F71" s="155">
        <v>60000</v>
      </c>
      <c r="G71" s="157">
        <v>60000</v>
      </c>
      <c r="H71" s="156">
        <v>60000</v>
      </c>
      <c r="I71" s="157">
        <v>60000</v>
      </c>
      <c r="J71" s="157">
        <v>60000</v>
      </c>
    </row>
    <row r="72" spans="1:10" x14ac:dyDescent="0.2">
      <c r="A72" s="213">
        <v>160</v>
      </c>
      <c r="B72" s="483" t="s">
        <v>1314</v>
      </c>
      <c r="C72" s="483" t="s">
        <v>1314</v>
      </c>
      <c r="D72" s="483" t="s">
        <v>1314</v>
      </c>
      <c r="E72" s="157">
        <v>6615.6</v>
      </c>
      <c r="F72" s="155">
        <v>7500</v>
      </c>
      <c r="G72" s="157">
        <v>7500</v>
      </c>
      <c r="H72" s="156">
        <v>5000</v>
      </c>
      <c r="I72" s="157">
        <v>5000</v>
      </c>
      <c r="J72" s="157">
        <v>5000</v>
      </c>
    </row>
    <row r="73" spans="1:10" x14ac:dyDescent="0.2">
      <c r="A73" s="487" t="s">
        <v>1303</v>
      </c>
      <c r="B73" s="487"/>
      <c r="C73" s="487"/>
      <c r="D73" s="487"/>
      <c r="E73" s="124">
        <f t="shared" ref="E73:J73" si="25">SUM(E65:E72)</f>
        <v>228149.73</v>
      </c>
      <c r="F73" s="124">
        <f t="shared" si="25"/>
        <v>252500</v>
      </c>
      <c r="G73" s="124">
        <f t="shared" si="25"/>
        <v>356300</v>
      </c>
      <c r="H73" s="124">
        <f t="shared" si="25"/>
        <v>360000</v>
      </c>
      <c r="I73" s="124">
        <f t="shared" si="25"/>
        <v>380000</v>
      </c>
      <c r="J73" s="124">
        <f t="shared" si="25"/>
        <v>390000</v>
      </c>
    </row>
    <row r="74" spans="1:10" x14ac:dyDescent="0.2">
      <c r="A74" s="483"/>
      <c r="B74" s="483"/>
      <c r="C74" s="483"/>
      <c r="D74" s="483"/>
      <c r="E74" s="483"/>
      <c r="F74" s="483"/>
      <c r="G74" s="483"/>
      <c r="H74" s="483"/>
      <c r="I74" s="483"/>
      <c r="J74" s="483"/>
    </row>
    <row r="75" spans="1:10" ht="15" customHeight="1" x14ac:dyDescent="0.2">
      <c r="A75" s="482" t="s">
        <v>262</v>
      </c>
      <c r="B75" s="482"/>
      <c r="C75" s="482"/>
      <c r="D75" s="482"/>
      <c r="E75" s="482"/>
      <c r="F75" s="482"/>
      <c r="G75" s="482"/>
      <c r="H75" s="482"/>
      <c r="I75" s="482"/>
      <c r="J75" s="482"/>
    </row>
    <row r="76" spans="1:10" ht="33.75" x14ac:dyDescent="0.2">
      <c r="A76" s="131" t="s">
        <v>225</v>
      </c>
      <c r="B76" s="493" t="s">
        <v>224</v>
      </c>
      <c r="C76" s="493"/>
      <c r="D76" s="493"/>
      <c r="E76" s="120" t="str">
        <f t="shared" ref="E76:J76" si="26">E22</f>
        <v>Actuals           2013-2014</v>
      </c>
      <c r="F76" s="120" t="str">
        <f t="shared" si="26"/>
        <v>Approved Estimates          2014-2015</v>
      </c>
      <c r="G76" s="120" t="str">
        <f t="shared" si="26"/>
        <v>Revised Estimates                 2014-2015</v>
      </c>
      <c r="H76" s="120" t="str">
        <f t="shared" si="26"/>
        <v>Budget Estimates      2015-2016</v>
      </c>
      <c r="I76" s="120" t="str">
        <f t="shared" si="26"/>
        <v>Forward Estimates     2016-2017</v>
      </c>
      <c r="J76" s="120" t="str">
        <f t="shared" si="26"/>
        <v>Forward Estimates     2017-2018</v>
      </c>
    </row>
    <row r="77" spans="1:10" ht="15" customHeight="1" x14ac:dyDescent="0.2">
      <c r="A77" s="493" t="s">
        <v>6</v>
      </c>
      <c r="B77" s="493"/>
      <c r="C77" s="493"/>
      <c r="D77" s="493"/>
      <c r="E77" s="493"/>
      <c r="F77" s="493"/>
      <c r="G77" s="493"/>
      <c r="H77" s="493"/>
      <c r="I77" s="493"/>
      <c r="J77" s="137"/>
    </row>
    <row r="78" spans="1:10" x14ac:dyDescent="0.2">
      <c r="A78" s="213">
        <v>210</v>
      </c>
      <c r="B78" s="483" t="s">
        <v>6</v>
      </c>
      <c r="C78" s="483"/>
      <c r="D78" s="483"/>
      <c r="E78" s="157">
        <v>764435.35</v>
      </c>
      <c r="F78" s="155">
        <v>779700</v>
      </c>
      <c r="G78" s="157">
        <v>779700</v>
      </c>
      <c r="H78" s="156">
        <v>783500</v>
      </c>
      <c r="I78" s="157">
        <v>785100</v>
      </c>
      <c r="J78" s="157">
        <v>847200</v>
      </c>
    </row>
    <row r="79" spans="1:10" x14ac:dyDescent="0.2">
      <c r="A79" s="213">
        <v>212</v>
      </c>
      <c r="B79" s="483" t="s">
        <v>8</v>
      </c>
      <c r="C79" s="483"/>
      <c r="D79" s="483"/>
      <c r="E79" s="157">
        <v>0</v>
      </c>
      <c r="F79" s="155">
        <v>0</v>
      </c>
      <c r="G79" s="157">
        <v>0</v>
      </c>
      <c r="H79" s="156">
        <v>0</v>
      </c>
      <c r="I79" s="157">
        <v>0</v>
      </c>
      <c r="J79" s="157">
        <v>0</v>
      </c>
    </row>
    <row r="80" spans="1:10" x14ac:dyDescent="0.2">
      <c r="A80" s="213">
        <v>216</v>
      </c>
      <c r="B80" s="483" t="s">
        <v>9</v>
      </c>
      <c r="C80" s="483"/>
      <c r="D80" s="483"/>
      <c r="E80" s="157">
        <v>231812.01</v>
      </c>
      <c r="F80" s="155">
        <v>255600</v>
      </c>
      <c r="G80" s="157">
        <v>255600</v>
      </c>
      <c r="H80" s="156">
        <v>255600</v>
      </c>
      <c r="I80" s="157">
        <v>255600</v>
      </c>
      <c r="J80" s="157">
        <v>255600</v>
      </c>
    </row>
    <row r="81" spans="1:10" x14ac:dyDescent="0.2">
      <c r="A81" s="213">
        <v>218</v>
      </c>
      <c r="B81" s="483" t="s">
        <v>272</v>
      </c>
      <c r="C81" s="483"/>
      <c r="D81" s="483"/>
      <c r="E81" s="157">
        <v>0</v>
      </c>
      <c r="F81" s="155">
        <v>18300</v>
      </c>
      <c r="G81" s="157">
        <v>27500</v>
      </c>
      <c r="H81" s="156">
        <v>0</v>
      </c>
      <c r="I81" s="157">
        <v>0</v>
      </c>
      <c r="J81" s="157">
        <v>0</v>
      </c>
    </row>
    <row r="82" spans="1:10" ht="15" customHeight="1" x14ac:dyDescent="0.2">
      <c r="A82" s="497" t="s">
        <v>273</v>
      </c>
      <c r="B82" s="497"/>
      <c r="C82" s="497"/>
      <c r="D82" s="497"/>
      <c r="E82" s="132">
        <f>SUM(E78:E81)</f>
        <v>996247.36</v>
      </c>
      <c r="F82" s="132">
        <f t="shared" ref="F82:J82" si="27">SUM(F78:F81)</f>
        <v>1053600</v>
      </c>
      <c r="G82" s="132">
        <f t="shared" si="27"/>
        <v>1062800</v>
      </c>
      <c r="H82" s="132">
        <f t="shared" si="27"/>
        <v>1039100</v>
      </c>
      <c r="I82" s="132">
        <f t="shared" si="27"/>
        <v>1040700</v>
      </c>
      <c r="J82" s="132">
        <f t="shared" si="27"/>
        <v>1102800</v>
      </c>
    </row>
    <row r="83" spans="1:10" ht="15" customHeight="1" x14ac:dyDescent="0.2">
      <c r="A83" s="497" t="s">
        <v>274</v>
      </c>
      <c r="B83" s="497"/>
      <c r="C83" s="497"/>
      <c r="D83" s="497"/>
      <c r="E83" s="497"/>
      <c r="F83" s="497"/>
      <c r="G83" s="497"/>
      <c r="H83" s="497"/>
      <c r="I83" s="497"/>
      <c r="J83" s="137"/>
    </row>
    <row r="84" spans="1:10" x14ac:dyDescent="0.2">
      <c r="A84" s="213">
        <v>220</v>
      </c>
      <c r="B84" s="483" t="s">
        <v>185</v>
      </c>
      <c r="C84" s="483"/>
      <c r="D84" s="483"/>
      <c r="E84" s="157">
        <v>2759.6000000000004</v>
      </c>
      <c r="F84" s="155">
        <v>6500</v>
      </c>
      <c r="G84" s="157">
        <v>6500</v>
      </c>
      <c r="H84" s="156">
        <v>8500</v>
      </c>
      <c r="I84" s="157">
        <v>8500</v>
      </c>
      <c r="J84" s="157">
        <v>8500</v>
      </c>
    </row>
    <row r="85" spans="1:10" x14ac:dyDescent="0.2">
      <c r="A85" s="213">
        <v>222</v>
      </c>
      <c r="B85" s="483" t="s">
        <v>186</v>
      </c>
      <c r="C85" s="483"/>
      <c r="D85" s="483"/>
      <c r="E85" s="157">
        <v>13383.24</v>
      </c>
      <c r="F85" s="155">
        <v>25000</v>
      </c>
      <c r="G85" s="157">
        <v>25000</v>
      </c>
      <c r="H85" s="156">
        <v>25000</v>
      </c>
      <c r="I85" s="157">
        <v>25000</v>
      </c>
      <c r="J85" s="157">
        <v>25000</v>
      </c>
    </row>
    <row r="86" spans="1:10" x14ac:dyDescent="0.2">
      <c r="A86" s="213">
        <v>226</v>
      </c>
      <c r="B86" s="483" t="s">
        <v>188</v>
      </c>
      <c r="C86" s="483"/>
      <c r="D86" s="483"/>
      <c r="E86" s="157">
        <v>9652.24</v>
      </c>
      <c r="F86" s="155">
        <v>7200</v>
      </c>
      <c r="G86" s="157">
        <v>17200</v>
      </c>
      <c r="H86" s="156">
        <v>20000</v>
      </c>
      <c r="I86" s="157">
        <v>20000</v>
      </c>
      <c r="J86" s="157">
        <v>20000</v>
      </c>
    </row>
    <row r="87" spans="1:10" x14ac:dyDescent="0.2">
      <c r="A87" s="213">
        <v>228</v>
      </c>
      <c r="B87" s="483" t="s">
        <v>189</v>
      </c>
      <c r="C87" s="483"/>
      <c r="D87" s="483"/>
      <c r="E87" s="157">
        <v>9982.16</v>
      </c>
      <c r="F87" s="155">
        <v>10000</v>
      </c>
      <c r="G87" s="157">
        <v>10000</v>
      </c>
      <c r="H87" s="156">
        <f>10000+25000</f>
        <v>35000</v>
      </c>
      <c r="I87" s="157">
        <f t="shared" ref="I87:J87" si="28">10000+25000</f>
        <v>35000</v>
      </c>
      <c r="J87" s="157">
        <f t="shared" si="28"/>
        <v>35000</v>
      </c>
    </row>
    <row r="88" spans="1:10" x14ac:dyDescent="0.2">
      <c r="A88" s="213">
        <v>229</v>
      </c>
      <c r="B88" s="483" t="s">
        <v>190</v>
      </c>
      <c r="C88" s="483"/>
      <c r="D88" s="483"/>
      <c r="E88" s="157">
        <v>8950</v>
      </c>
      <c r="F88" s="155">
        <v>10000</v>
      </c>
      <c r="G88" s="157">
        <v>10000</v>
      </c>
      <c r="H88" s="156">
        <v>10000</v>
      </c>
      <c r="I88" s="157">
        <v>10000</v>
      </c>
      <c r="J88" s="157">
        <v>10000</v>
      </c>
    </row>
    <row r="89" spans="1:10" x14ac:dyDescent="0.2">
      <c r="A89" s="213">
        <v>230</v>
      </c>
      <c r="B89" s="483" t="s">
        <v>191</v>
      </c>
      <c r="C89" s="483"/>
      <c r="D89" s="483"/>
      <c r="E89" s="157">
        <v>1480.75</v>
      </c>
      <c r="F89" s="155">
        <v>1700</v>
      </c>
      <c r="G89" s="157">
        <v>1700</v>
      </c>
      <c r="H89" s="156">
        <v>2000</v>
      </c>
      <c r="I89" s="157">
        <v>2000</v>
      </c>
      <c r="J89" s="157">
        <v>2000</v>
      </c>
    </row>
    <row r="90" spans="1:10" x14ac:dyDescent="0.2">
      <c r="A90" s="213">
        <v>232</v>
      </c>
      <c r="B90" s="483" t="s">
        <v>192</v>
      </c>
      <c r="C90" s="483"/>
      <c r="D90" s="483"/>
      <c r="E90" s="157">
        <v>136164.93</v>
      </c>
      <c r="F90" s="155">
        <v>107900</v>
      </c>
      <c r="G90" s="157">
        <v>107900</v>
      </c>
      <c r="H90" s="156">
        <f>191400+75000</f>
        <v>266400</v>
      </c>
      <c r="I90" s="157">
        <f>191400+75000</f>
        <v>266400</v>
      </c>
      <c r="J90" s="157">
        <f>191400+75000</f>
        <v>266400</v>
      </c>
    </row>
    <row r="91" spans="1:10" x14ac:dyDescent="0.2">
      <c r="A91" s="213">
        <v>234</v>
      </c>
      <c r="B91" s="483" t="s">
        <v>193</v>
      </c>
      <c r="C91" s="483"/>
      <c r="D91" s="483"/>
      <c r="E91" s="157">
        <v>0</v>
      </c>
      <c r="F91" s="155">
        <v>0</v>
      </c>
      <c r="G91" s="157">
        <v>0</v>
      </c>
      <c r="H91" s="156"/>
      <c r="I91" s="157"/>
      <c r="J91" s="157"/>
    </row>
    <row r="92" spans="1:10" x14ac:dyDescent="0.2">
      <c r="A92" s="213">
        <v>236</v>
      </c>
      <c r="B92" s="483" t="s">
        <v>194</v>
      </c>
      <c r="C92" s="483"/>
      <c r="D92" s="483"/>
      <c r="E92" s="157">
        <v>0</v>
      </c>
      <c r="F92" s="155">
        <v>10000</v>
      </c>
      <c r="G92" s="157">
        <v>610000</v>
      </c>
      <c r="H92" s="156">
        <v>530000</v>
      </c>
      <c r="I92" s="157">
        <v>530000</v>
      </c>
      <c r="J92" s="157">
        <v>530000</v>
      </c>
    </row>
    <row r="93" spans="1:10" x14ac:dyDescent="0.2">
      <c r="A93" s="213">
        <v>246</v>
      </c>
      <c r="B93" s="483" t="s">
        <v>199</v>
      </c>
      <c r="C93" s="483"/>
      <c r="D93" s="483"/>
      <c r="E93" s="157">
        <v>1930.0500000000002</v>
      </c>
      <c r="F93" s="155">
        <v>4500</v>
      </c>
      <c r="G93" s="157">
        <v>4500</v>
      </c>
      <c r="H93" s="156">
        <v>4500</v>
      </c>
      <c r="I93" s="157">
        <v>4500</v>
      </c>
      <c r="J93" s="157">
        <v>4500</v>
      </c>
    </row>
    <row r="94" spans="1:10" x14ac:dyDescent="0.2">
      <c r="A94" s="213">
        <v>260</v>
      </c>
      <c r="B94" s="483" t="s">
        <v>201</v>
      </c>
      <c r="C94" s="483"/>
      <c r="D94" s="483"/>
      <c r="E94" s="157">
        <v>4260</v>
      </c>
      <c r="F94" s="155">
        <v>8500</v>
      </c>
      <c r="G94" s="157">
        <v>8500</v>
      </c>
      <c r="H94" s="156">
        <v>8500</v>
      </c>
      <c r="I94" s="157">
        <v>8500</v>
      </c>
      <c r="J94" s="157">
        <v>8500</v>
      </c>
    </row>
    <row r="95" spans="1:10" x14ac:dyDescent="0.2">
      <c r="A95" s="213">
        <v>261</v>
      </c>
      <c r="B95" s="483" t="s">
        <v>202</v>
      </c>
      <c r="C95" s="483"/>
      <c r="D95" s="483"/>
      <c r="E95" s="157">
        <v>0</v>
      </c>
      <c r="F95" s="155">
        <v>0</v>
      </c>
      <c r="G95" s="157">
        <v>0</v>
      </c>
      <c r="H95" s="156">
        <v>775000</v>
      </c>
      <c r="I95" s="157">
        <v>775000</v>
      </c>
      <c r="J95" s="157">
        <v>775000</v>
      </c>
    </row>
    <row r="96" spans="1:10" x14ac:dyDescent="0.2">
      <c r="A96" s="213">
        <v>262</v>
      </c>
      <c r="B96" s="483" t="s">
        <v>203</v>
      </c>
      <c r="C96" s="483"/>
      <c r="D96" s="483"/>
      <c r="E96" s="157">
        <v>409876.99</v>
      </c>
      <c r="F96" s="155">
        <v>0</v>
      </c>
      <c r="G96" s="157">
        <v>0</v>
      </c>
      <c r="H96" s="156">
        <v>0</v>
      </c>
      <c r="I96" s="157">
        <v>0</v>
      </c>
      <c r="J96" s="157">
        <v>0</v>
      </c>
    </row>
    <row r="97" spans="1:10" x14ac:dyDescent="0.2">
      <c r="A97" s="213">
        <v>266</v>
      </c>
      <c r="B97" s="483" t="s">
        <v>205</v>
      </c>
      <c r="C97" s="483"/>
      <c r="D97" s="483"/>
      <c r="E97" s="157">
        <v>105091.73</v>
      </c>
      <c r="F97" s="155">
        <v>104100</v>
      </c>
      <c r="G97" s="157">
        <v>104100</v>
      </c>
      <c r="H97" s="156">
        <v>105000</v>
      </c>
      <c r="I97" s="157">
        <v>105000</v>
      </c>
      <c r="J97" s="157">
        <v>105000</v>
      </c>
    </row>
    <row r="98" spans="1:10" x14ac:dyDescent="0.2">
      <c r="A98" s="213">
        <v>275</v>
      </c>
      <c r="B98" s="483" t="s">
        <v>210</v>
      </c>
      <c r="C98" s="483"/>
      <c r="D98" s="483"/>
      <c r="E98" s="157">
        <v>4978.84</v>
      </c>
      <c r="F98" s="155">
        <v>5000</v>
      </c>
      <c r="G98" s="157">
        <v>5000</v>
      </c>
      <c r="H98" s="156">
        <v>5000</v>
      </c>
      <c r="I98" s="157">
        <v>5000</v>
      </c>
      <c r="J98" s="157">
        <v>5000</v>
      </c>
    </row>
    <row r="99" spans="1:10" x14ac:dyDescent="0.2">
      <c r="A99" s="213">
        <v>276</v>
      </c>
      <c r="B99" s="483" t="s">
        <v>211</v>
      </c>
      <c r="C99" s="483"/>
      <c r="D99" s="483"/>
      <c r="E99" s="157">
        <v>9078.02</v>
      </c>
      <c r="F99" s="155">
        <v>10000</v>
      </c>
      <c r="G99" s="157">
        <v>10000</v>
      </c>
      <c r="H99" s="156">
        <v>10000</v>
      </c>
      <c r="I99" s="157">
        <v>10000</v>
      </c>
      <c r="J99" s="157">
        <v>10000</v>
      </c>
    </row>
    <row r="100" spans="1:10" x14ac:dyDescent="0.2">
      <c r="A100" s="213">
        <v>281</v>
      </c>
      <c r="B100" s="483" t="s">
        <v>1202</v>
      </c>
      <c r="C100" s="483"/>
      <c r="D100" s="483"/>
      <c r="E100" s="157">
        <v>28940.05</v>
      </c>
      <c r="F100" s="155">
        <v>30000</v>
      </c>
      <c r="G100" s="157">
        <v>30000</v>
      </c>
      <c r="H100" s="156">
        <v>30000</v>
      </c>
      <c r="I100" s="157">
        <v>30000</v>
      </c>
      <c r="J100" s="157">
        <v>30000</v>
      </c>
    </row>
    <row r="101" spans="1:10" ht="15" customHeight="1" x14ac:dyDescent="0.2">
      <c r="A101" s="497" t="s">
        <v>276</v>
      </c>
      <c r="B101" s="497"/>
      <c r="C101" s="497"/>
      <c r="D101" s="497"/>
      <c r="E101" s="132">
        <f>SUM(E84:E100)</f>
        <v>746528.6</v>
      </c>
      <c r="F101" s="193">
        <v>340400</v>
      </c>
      <c r="G101" s="132">
        <f t="shared" ref="G101" si="29">SUM(G84:G100)</f>
        <v>950400</v>
      </c>
      <c r="H101" s="132">
        <f>SUM(H84:H100)</f>
        <v>1834900</v>
      </c>
      <c r="I101" s="132">
        <f t="shared" ref="I101:J101" si="30">SUM(I84:I100)</f>
        <v>1834900</v>
      </c>
      <c r="J101" s="132">
        <f t="shared" si="30"/>
        <v>1834900</v>
      </c>
    </row>
    <row r="102" spans="1:10" ht="15" customHeight="1" x14ac:dyDescent="0.2">
      <c r="A102" s="498" t="s">
        <v>277</v>
      </c>
      <c r="B102" s="498"/>
      <c r="C102" s="498"/>
      <c r="D102" s="498"/>
      <c r="E102" s="134">
        <f t="shared" ref="E102:J102" si="31">SUM(E82,E101)</f>
        <v>1742775.96</v>
      </c>
      <c r="F102" s="134">
        <f t="shared" si="31"/>
        <v>1394000</v>
      </c>
      <c r="G102" s="134">
        <f t="shared" si="31"/>
        <v>2013200</v>
      </c>
      <c r="H102" s="134">
        <f t="shared" si="31"/>
        <v>2874000</v>
      </c>
      <c r="I102" s="134">
        <f t="shared" si="31"/>
        <v>2875600</v>
      </c>
      <c r="J102" s="134">
        <f t="shared" si="31"/>
        <v>2937700</v>
      </c>
    </row>
    <row r="103" spans="1:10" ht="11.25" customHeight="1" x14ac:dyDescent="0.2">
      <c r="A103" s="483"/>
      <c r="B103" s="483"/>
      <c r="C103" s="483"/>
      <c r="D103" s="483"/>
      <c r="E103" s="483"/>
      <c r="F103" s="483"/>
      <c r="G103" s="483"/>
      <c r="H103" s="483"/>
      <c r="I103" s="483"/>
      <c r="J103" s="137"/>
    </row>
    <row r="104" spans="1:10" x14ac:dyDescent="0.2">
      <c r="A104" s="500" t="s">
        <v>14</v>
      </c>
      <c r="B104" s="500"/>
      <c r="C104" s="500"/>
      <c r="D104" s="500"/>
      <c r="E104" s="500"/>
      <c r="F104" s="500"/>
      <c r="G104" s="500"/>
      <c r="H104" s="500"/>
      <c r="I104" s="500"/>
      <c r="J104" s="500"/>
    </row>
    <row r="105" spans="1:10" ht="18.75" customHeight="1" x14ac:dyDescent="0.2">
      <c r="A105" s="484" t="s">
        <v>224</v>
      </c>
      <c r="B105" s="484"/>
      <c r="C105" s="484"/>
      <c r="D105" s="484"/>
      <c r="E105" s="482" t="str">
        <f t="shared" ref="E105:J105" si="32">E22</f>
        <v>Actuals           2013-2014</v>
      </c>
      <c r="F105" s="482" t="str">
        <f t="shared" si="32"/>
        <v>Approved Estimates          2014-2015</v>
      </c>
      <c r="G105" s="482" t="str">
        <f t="shared" si="32"/>
        <v>Revised Estimates                 2014-2015</v>
      </c>
      <c r="H105" s="482" t="str">
        <f t="shared" si="32"/>
        <v>Budget Estimates      2015-2016</v>
      </c>
      <c r="I105" s="482" t="str">
        <f t="shared" si="32"/>
        <v>Forward Estimates     2016-2017</v>
      </c>
      <c r="J105" s="482" t="str">
        <f t="shared" si="32"/>
        <v>Forward Estimates     2017-2018</v>
      </c>
    </row>
    <row r="106" spans="1:10" ht="15" customHeight="1" x14ac:dyDescent="0.2">
      <c r="A106" s="119" t="s">
        <v>225</v>
      </c>
      <c r="B106" s="119" t="s">
        <v>226</v>
      </c>
      <c r="C106" s="484" t="s">
        <v>227</v>
      </c>
      <c r="D106" s="484"/>
      <c r="E106" s="475"/>
      <c r="F106" s="475"/>
      <c r="G106" s="475"/>
      <c r="H106" s="475"/>
      <c r="I106" s="475"/>
      <c r="J106" s="475"/>
    </row>
    <row r="107" spans="1:10" ht="15" customHeight="1" x14ac:dyDescent="0.2">
      <c r="A107" s="243" t="s">
        <v>1315</v>
      </c>
      <c r="B107" s="127" t="s">
        <v>528</v>
      </c>
      <c r="C107" s="551" t="s">
        <v>1316</v>
      </c>
      <c r="D107" s="551"/>
      <c r="E107" s="133">
        <v>186987.64</v>
      </c>
      <c r="F107" s="155">
        <v>0</v>
      </c>
      <c r="G107" s="133">
        <v>200000</v>
      </c>
      <c r="H107" s="123">
        <v>0</v>
      </c>
      <c r="I107" s="133">
        <v>0</v>
      </c>
      <c r="J107" s="122">
        <v>0</v>
      </c>
    </row>
    <row r="108" spans="1:10" x14ac:dyDescent="0.2">
      <c r="A108" s="487" t="s">
        <v>14</v>
      </c>
      <c r="B108" s="487"/>
      <c r="C108" s="487"/>
      <c r="D108" s="487"/>
      <c r="E108" s="124">
        <f t="shared" ref="E108:J108" si="33">SUM(E107:E107)</f>
        <v>186987.64</v>
      </c>
      <c r="F108" s="124">
        <f t="shared" si="33"/>
        <v>0</v>
      </c>
      <c r="G108" s="124">
        <f t="shared" si="33"/>
        <v>200000</v>
      </c>
      <c r="H108" s="124">
        <f t="shared" si="33"/>
        <v>0</v>
      </c>
      <c r="I108" s="124">
        <f t="shared" si="33"/>
        <v>0</v>
      </c>
      <c r="J108" s="124">
        <f t="shared" si="33"/>
        <v>0</v>
      </c>
    </row>
    <row r="109" spans="1:10" ht="12.75" customHeight="1" x14ac:dyDescent="0.2">
      <c r="A109" s="537"/>
      <c r="B109" s="537"/>
      <c r="C109" s="537"/>
      <c r="D109" s="537"/>
      <c r="E109" s="537"/>
      <c r="F109" s="537"/>
      <c r="G109" s="537"/>
      <c r="H109" s="537"/>
      <c r="I109" s="537"/>
      <c r="J109" s="537"/>
    </row>
    <row r="110" spans="1:10" ht="12" customHeight="1" x14ac:dyDescent="0.2">
      <c r="A110" s="499" t="s">
        <v>266</v>
      </c>
      <c r="B110" s="499"/>
      <c r="C110" s="499"/>
      <c r="D110" s="499"/>
      <c r="E110" s="499"/>
      <c r="F110" s="499"/>
      <c r="G110" s="499"/>
      <c r="H110" s="499"/>
      <c r="I110" s="499"/>
      <c r="J110" s="499"/>
    </row>
    <row r="111" spans="1:10" ht="15" customHeight="1" x14ac:dyDescent="0.2">
      <c r="A111" s="484" t="s">
        <v>278</v>
      </c>
      <c r="B111" s="484"/>
      <c r="C111" s="484"/>
      <c r="D111" s="120" t="s">
        <v>279</v>
      </c>
      <c r="E111" s="120" t="s">
        <v>280</v>
      </c>
      <c r="F111" s="484" t="s">
        <v>278</v>
      </c>
      <c r="G111" s="484"/>
      <c r="H111" s="484"/>
      <c r="I111" s="120" t="s">
        <v>279</v>
      </c>
      <c r="J111" s="120" t="s">
        <v>280</v>
      </c>
    </row>
    <row r="112" spans="1:10" ht="15" customHeight="1" x14ac:dyDescent="0.2">
      <c r="A112" s="485" t="s">
        <v>1777</v>
      </c>
      <c r="B112" s="485"/>
      <c r="C112" s="485"/>
      <c r="D112" s="121">
        <v>0</v>
      </c>
      <c r="E112" s="121">
        <v>1</v>
      </c>
      <c r="F112" s="485" t="s">
        <v>2554</v>
      </c>
      <c r="G112" s="485"/>
      <c r="H112" s="485"/>
      <c r="I112" s="121" t="s">
        <v>2317</v>
      </c>
      <c r="J112" s="121">
        <v>1</v>
      </c>
    </row>
    <row r="113" spans="1:10" ht="15" customHeight="1" x14ac:dyDescent="0.2">
      <c r="A113" s="485" t="s">
        <v>993</v>
      </c>
      <c r="B113" s="485"/>
      <c r="C113" s="485"/>
      <c r="D113" s="121" t="s">
        <v>1506</v>
      </c>
      <c r="E113" s="121">
        <v>1</v>
      </c>
      <c r="F113" s="485" t="s">
        <v>2316</v>
      </c>
      <c r="G113" s="485"/>
      <c r="H113" s="485"/>
      <c r="I113" s="121" t="s">
        <v>2317</v>
      </c>
      <c r="J113" s="121">
        <v>1</v>
      </c>
    </row>
    <row r="114" spans="1:10" ht="15" customHeight="1" x14ac:dyDescent="0.2">
      <c r="A114" s="485" t="s">
        <v>2555</v>
      </c>
      <c r="B114" s="485"/>
      <c r="C114" s="485"/>
      <c r="D114" s="121" t="s">
        <v>1508</v>
      </c>
      <c r="E114" s="121">
        <v>1</v>
      </c>
      <c r="F114" s="485" t="s">
        <v>1156</v>
      </c>
      <c r="G114" s="485"/>
      <c r="H114" s="485"/>
      <c r="I114" s="121" t="s">
        <v>1157</v>
      </c>
      <c r="J114" s="121">
        <v>1</v>
      </c>
    </row>
    <row r="115" spans="1:10" ht="15" customHeight="1" x14ac:dyDescent="0.2">
      <c r="A115" s="485" t="s">
        <v>2556</v>
      </c>
      <c r="B115" s="485"/>
      <c r="C115" s="485"/>
      <c r="D115" s="121" t="s">
        <v>2323</v>
      </c>
      <c r="E115" s="121">
        <v>3</v>
      </c>
      <c r="F115" s="485" t="s">
        <v>2557</v>
      </c>
      <c r="G115" s="485"/>
      <c r="H115" s="485"/>
      <c r="I115" s="121" t="s">
        <v>2558</v>
      </c>
      <c r="J115" s="121">
        <v>1</v>
      </c>
    </row>
    <row r="116" spans="1:10" ht="15" customHeight="1" x14ac:dyDescent="0.2">
      <c r="A116" s="485" t="s">
        <v>2559</v>
      </c>
      <c r="B116" s="485"/>
      <c r="C116" s="485"/>
      <c r="D116" s="121" t="s">
        <v>2323</v>
      </c>
      <c r="E116" s="121">
        <v>1</v>
      </c>
      <c r="F116" s="485" t="s">
        <v>2318</v>
      </c>
      <c r="G116" s="485"/>
      <c r="H116" s="485"/>
      <c r="I116" s="121" t="s">
        <v>2319</v>
      </c>
      <c r="J116" s="121">
        <v>1</v>
      </c>
    </row>
    <row r="117" spans="1:10" ht="10.5" customHeight="1" x14ac:dyDescent="0.2">
      <c r="A117" s="485" t="s">
        <v>2315</v>
      </c>
      <c r="B117" s="485"/>
      <c r="C117" s="485"/>
      <c r="D117" s="121" t="s">
        <v>1155</v>
      </c>
      <c r="E117" s="121">
        <v>1</v>
      </c>
      <c r="F117" s="485"/>
      <c r="G117" s="485"/>
      <c r="H117" s="485"/>
      <c r="I117" s="121"/>
      <c r="J117" s="121"/>
    </row>
    <row r="118" spans="1:10" ht="12" customHeight="1" x14ac:dyDescent="0.2">
      <c r="A118" s="585" t="s">
        <v>281</v>
      </c>
      <c r="B118" s="585"/>
      <c r="C118" s="585"/>
      <c r="D118" s="585"/>
      <c r="E118" s="585"/>
      <c r="F118" s="585"/>
      <c r="G118" s="585"/>
      <c r="H118" s="585"/>
      <c r="I118" s="585"/>
      <c r="J118" s="252">
        <f>SUM(E112:E117,J112:J117)</f>
        <v>13</v>
      </c>
    </row>
    <row r="119" spans="1:10" ht="12" customHeight="1" x14ac:dyDescent="0.2">
      <c r="A119" s="483"/>
      <c r="B119" s="483"/>
      <c r="C119" s="483"/>
      <c r="D119" s="483"/>
      <c r="E119" s="483"/>
      <c r="F119" s="483"/>
      <c r="G119" s="483"/>
      <c r="H119" s="483"/>
      <c r="I119" s="483"/>
      <c r="J119" s="483"/>
    </row>
    <row r="120" spans="1:10" ht="12.75" customHeight="1" x14ac:dyDescent="0.2">
      <c r="A120" s="502" t="s">
        <v>282</v>
      </c>
      <c r="B120" s="502"/>
      <c r="C120" s="502"/>
      <c r="D120" s="502"/>
      <c r="E120" s="502"/>
      <c r="F120" s="502"/>
      <c r="G120" s="502"/>
      <c r="H120" s="502"/>
      <c r="I120" s="502"/>
      <c r="J120" s="502"/>
    </row>
    <row r="121" spans="1:10" x14ac:dyDescent="0.2">
      <c r="A121" s="503" t="s">
        <v>283</v>
      </c>
      <c r="B121" s="503"/>
      <c r="C121" s="503"/>
      <c r="D121" s="503"/>
      <c r="E121" s="503"/>
      <c r="F121" s="503"/>
      <c r="G121" s="503"/>
      <c r="H121" s="503"/>
      <c r="I121" s="503"/>
      <c r="J121" s="503"/>
    </row>
    <row r="122" spans="1:10" x14ac:dyDescent="0.2">
      <c r="A122" s="530" t="s">
        <v>1317</v>
      </c>
      <c r="B122" s="530"/>
      <c r="C122" s="530"/>
      <c r="D122" s="530"/>
      <c r="E122" s="530"/>
      <c r="F122" s="530"/>
      <c r="G122" s="530"/>
      <c r="H122" s="530"/>
      <c r="I122" s="530"/>
      <c r="J122" s="530"/>
    </row>
    <row r="123" spans="1:10" x14ac:dyDescent="0.2">
      <c r="A123" s="530" t="s">
        <v>1318</v>
      </c>
      <c r="B123" s="530"/>
      <c r="C123" s="530"/>
      <c r="D123" s="530"/>
      <c r="E123" s="530"/>
      <c r="F123" s="530"/>
      <c r="G123" s="530"/>
      <c r="H123" s="530"/>
      <c r="I123" s="530"/>
      <c r="J123" s="530"/>
    </row>
    <row r="124" spans="1:10" x14ac:dyDescent="0.2">
      <c r="A124" s="530" t="s">
        <v>1319</v>
      </c>
      <c r="B124" s="530"/>
      <c r="C124" s="530"/>
      <c r="D124" s="530"/>
      <c r="E124" s="530"/>
      <c r="F124" s="530"/>
      <c r="G124" s="530"/>
      <c r="H124" s="530"/>
      <c r="I124" s="530"/>
      <c r="J124" s="530"/>
    </row>
    <row r="125" spans="1:10" ht="15" customHeight="1" x14ac:dyDescent="0.2">
      <c r="A125" s="530" t="s">
        <v>1320</v>
      </c>
      <c r="B125" s="530"/>
      <c r="C125" s="530"/>
      <c r="D125" s="530"/>
      <c r="E125" s="530"/>
      <c r="F125" s="530"/>
      <c r="G125" s="530"/>
      <c r="H125" s="530"/>
      <c r="I125" s="530"/>
      <c r="J125" s="530"/>
    </row>
    <row r="126" spans="1:10" x14ac:dyDescent="0.2">
      <c r="A126" s="530" t="s">
        <v>1321</v>
      </c>
      <c r="B126" s="530"/>
      <c r="C126" s="530"/>
      <c r="D126" s="530"/>
      <c r="E126" s="530"/>
      <c r="F126" s="530"/>
      <c r="G126" s="530"/>
      <c r="H126" s="530"/>
      <c r="I126" s="530"/>
      <c r="J126" s="530"/>
    </row>
    <row r="127" spans="1:10" x14ac:dyDescent="0.2">
      <c r="A127" s="483"/>
      <c r="B127" s="483"/>
      <c r="C127" s="483"/>
      <c r="D127" s="483"/>
      <c r="E127" s="483"/>
      <c r="F127" s="483"/>
      <c r="G127" s="483"/>
      <c r="H127" s="483"/>
      <c r="I127" s="483"/>
      <c r="J127" s="483"/>
    </row>
    <row r="128" spans="1:10" x14ac:dyDescent="0.2">
      <c r="A128" s="506" t="s">
        <v>359</v>
      </c>
      <c r="B128" s="506"/>
      <c r="C128" s="506"/>
      <c r="D128" s="506"/>
      <c r="E128" s="506"/>
      <c r="F128" s="506"/>
      <c r="G128" s="506"/>
      <c r="H128" s="506"/>
      <c r="I128" s="506"/>
      <c r="J128" s="506"/>
    </row>
    <row r="129" spans="1:10" x14ac:dyDescent="0.2">
      <c r="A129" s="483"/>
      <c r="B129" s="483"/>
      <c r="C129" s="483"/>
      <c r="D129" s="483"/>
      <c r="E129" s="483"/>
      <c r="F129" s="483"/>
      <c r="G129" s="483"/>
      <c r="H129" s="483"/>
      <c r="I129" s="483"/>
      <c r="J129" s="483"/>
    </row>
    <row r="130" spans="1:10" x14ac:dyDescent="0.2">
      <c r="A130" s="483"/>
      <c r="B130" s="483"/>
      <c r="C130" s="483"/>
      <c r="D130" s="483"/>
      <c r="E130" s="483"/>
      <c r="F130" s="483"/>
      <c r="G130" s="483"/>
      <c r="H130" s="483"/>
      <c r="I130" s="483"/>
      <c r="J130" s="483"/>
    </row>
    <row r="131" spans="1:10" ht="15" customHeight="1" x14ac:dyDescent="0.2">
      <c r="A131" s="483"/>
      <c r="B131" s="483"/>
      <c r="C131" s="483"/>
      <c r="D131" s="483"/>
      <c r="E131" s="483"/>
      <c r="F131" s="483"/>
      <c r="G131" s="483"/>
      <c r="H131" s="483"/>
      <c r="I131" s="483"/>
      <c r="J131" s="483"/>
    </row>
    <row r="132" spans="1:10" x14ac:dyDescent="0.2">
      <c r="A132" s="483"/>
      <c r="B132" s="483"/>
      <c r="C132" s="483"/>
      <c r="D132" s="483"/>
      <c r="E132" s="483"/>
      <c r="F132" s="483"/>
      <c r="G132" s="483"/>
      <c r="H132" s="483"/>
      <c r="I132" s="483"/>
      <c r="J132" s="483"/>
    </row>
    <row r="133" spans="1:10" ht="22.5" x14ac:dyDescent="0.2">
      <c r="A133" s="502" t="s">
        <v>289</v>
      </c>
      <c r="B133" s="502"/>
      <c r="C133" s="502"/>
      <c r="D133" s="502"/>
      <c r="E133" s="502"/>
      <c r="F133" s="148" t="s">
        <v>290</v>
      </c>
      <c r="G133" s="148" t="s">
        <v>291</v>
      </c>
      <c r="H133" s="148" t="s">
        <v>292</v>
      </c>
      <c r="I133" s="148" t="s">
        <v>293</v>
      </c>
      <c r="J133" s="148" t="s">
        <v>294</v>
      </c>
    </row>
    <row r="134" spans="1:10" ht="12.75" customHeight="1" x14ac:dyDescent="0.2">
      <c r="A134" s="502" t="s">
        <v>295</v>
      </c>
      <c r="B134" s="502"/>
      <c r="C134" s="502"/>
      <c r="D134" s="502"/>
      <c r="E134" s="502"/>
      <c r="F134" s="502"/>
      <c r="G134" s="502"/>
      <c r="H134" s="502"/>
      <c r="I134" s="502"/>
      <c r="J134" s="502"/>
    </row>
    <row r="135" spans="1:10" ht="12.75" customHeight="1" x14ac:dyDescent="0.2">
      <c r="A135" s="530" t="s">
        <v>1322</v>
      </c>
      <c r="B135" s="530"/>
      <c r="C135" s="530"/>
      <c r="D135" s="530"/>
      <c r="E135" s="530"/>
      <c r="F135" s="200"/>
      <c r="G135" s="137"/>
      <c r="H135" s="137"/>
      <c r="I135" s="137"/>
      <c r="J135" s="137"/>
    </row>
    <row r="136" spans="1:10" ht="12.75" customHeight="1" x14ac:dyDescent="0.2">
      <c r="A136" s="530" t="s">
        <v>1323</v>
      </c>
      <c r="B136" s="530"/>
      <c r="C136" s="530"/>
      <c r="D136" s="530"/>
      <c r="E136" s="530"/>
      <c r="F136" s="200"/>
      <c r="G136" s="137"/>
      <c r="H136" s="137"/>
      <c r="I136" s="137"/>
      <c r="J136" s="137"/>
    </row>
    <row r="137" spans="1:10" ht="12.75" customHeight="1" x14ac:dyDescent="0.2">
      <c r="A137" s="530" t="s">
        <v>1324</v>
      </c>
      <c r="B137" s="530"/>
      <c r="C137" s="530"/>
      <c r="D137" s="530"/>
      <c r="E137" s="530"/>
      <c r="F137" s="200"/>
      <c r="G137" s="137"/>
      <c r="H137" s="137"/>
      <c r="I137" s="137"/>
      <c r="J137" s="137"/>
    </row>
    <row r="138" spans="1:10" ht="12.75" customHeight="1" x14ac:dyDescent="0.2">
      <c r="A138" s="530" t="s">
        <v>1225</v>
      </c>
      <c r="B138" s="530"/>
      <c r="C138" s="530"/>
      <c r="D138" s="530"/>
      <c r="E138" s="530"/>
      <c r="F138" s="200"/>
      <c r="G138" s="137"/>
      <c r="H138" s="137"/>
      <c r="I138" s="137"/>
      <c r="J138" s="137"/>
    </row>
    <row r="139" spans="1:10" ht="12.75" customHeight="1" x14ac:dyDescent="0.2">
      <c r="A139" s="530" t="s">
        <v>1325</v>
      </c>
      <c r="B139" s="530"/>
      <c r="C139" s="530"/>
      <c r="D139" s="530"/>
      <c r="E139" s="530"/>
      <c r="F139" s="200"/>
      <c r="G139" s="137"/>
      <c r="H139" s="137"/>
      <c r="I139" s="137"/>
      <c r="J139" s="137"/>
    </row>
    <row r="140" spans="1:10" ht="12.75" customHeight="1" x14ac:dyDescent="0.2">
      <c r="A140" s="530" t="s">
        <v>1326</v>
      </c>
      <c r="B140" s="530"/>
      <c r="C140" s="530"/>
      <c r="D140" s="530"/>
      <c r="E140" s="530"/>
      <c r="F140" s="200"/>
      <c r="G140" s="137"/>
      <c r="H140" s="137"/>
      <c r="I140" s="137"/>
      <c r="J140" s="137"/>
    </row>
    <row r="141" spans="1:10" x14ac:dyDescent="0.2">
      <c r="A141" s="530" t="s">
        <v>1327</v>
      </c>
      <c r="B141" s="530"/>
      <c r="C141" s="530"/>
      <c r="D141" s="530"/>
      <c r="E141" s="530"/>
      <c r="F141" s="200"/>
      <c r="G141" s="137"/>
      <c r="H141" s="137"/>
      <c r="I141" s="137"/>
      <c r="J141" s="137"/>
    </row>
    <row r="142" spans="1:10" ht="12" customHeight="1" x14ac:dyDescent="0.2">
      <c r="A142" s="502" t="s">
        <v>300</v>
      </c>
      <c r="B142" s="502"/>
      <c r="C142" s="502"/>
      <c r="D142" s="502"/>
      <c r="E142" s="502"/>
      <c r="F142" s="502"/>
      <c r="G142" s="502"/>
      <c r="H142" s="502"/>
      <c r="I142" s="502"/>
      <c r="J142" s="502"/>
    </row>
    <row r="143" spans="1:10" ht="12" customHeight="1" x14ac:dyDescent="0.2">
      <c r="A143" s="530" t="s">
        <v>1328</v>
      </c>
      <c r="B143" s="530"/>
      <c r="C143" s="530"/>
      <c r="D143" s="530"/>
      <c r="E143" s="530"/>
      <c r="F143" s="200"/>
      <c r="G143" s="137"/>
      <c r="H143" s="137"/>
      <c r="I143" s="137"/>
      <c r="J143" s="137"/>
    </row>
    <row r="144" spans="1:10" ht="12" customHeight="1" x14ac:dyDescent="0.2">
      <c r="A144" s="530" t="s">
        <v>1329</v>
      </c>
      <c r="B144" s="530"/>
      <c r="C144" s="530"/>
      <c r="D144" s="530"/>
      <c r="E144" s="530"/>
      <c r="F144" s="200"/>
      <c r="G144" s="137"/>
      <c r="H144" s="137"/>
      <c r="I144" s="137"/>
      <c r="J144" s="137"/>
    </row>
    <row r="145" spans="1:10" x14ac:dyDescent="0.2">
      <c r="A145" s="530" t="s">
        <v>1330</v>
      </c>
      <c r="B145" s="530"/>
      <c r="C145" s="530"/>
      <c r="D145" s="530"/>
      <c r="E145" s="530"/>
      <c r="F145" s="200"/>
      <c r="G145" s="137"/>
      <c r="H145" s="137"/>
      <c r="I145" s="137"/>
      <c r="J145" s="137"/>
    </row>
    <row r="146" spans="1:10" ht="12" customHeight="1" x14ac:dyDescent="0.2">
      <c r="A146" s="531" t="s">
        <v>1331</v>
      </c>
      <c r="B146" s="531"/>
      <c r="C146" s="531"/>
      <c r="D146" s="531"/>
      <c r="E146" s="531"/>
      <c r="F146" s="200"/>
      <c r="G146" s="137"/>
      <c r="H146" s="137"/>
      <c r="I146" s="137"/>
      <c r="J146" s="137"/>
    </row>
    <row r="147" spans="1:10" ht="12" customHeight="1" x14ac:dyDescent="0.2">
      <c r="A147" s="530" t="s">
        <v>1332</v>
      </c>
      <c r="B147" s="530"/>
      <c r="C147" s="530"/>
      <c r="D147" s="530"/>
      <c r="E147" s="530"/>
      <c r="F147" s="200"/>
      <c r="G147" s="137"/>
      <c r="H147" s="137"/>
      <c r="I147" s="137"/>
      <c r="J147" s="137"/>
    </row>
    <row r="148" spans="1:10" ht="12" customHeight="1" x14ac:dyDescent="0.2">
      <c r="A148" s="530" t="s">
        <v>1333</v>
      </c>
      <c r="B148" s="530"/>
      <c r="C148" s="530"/>
      <c r="D148" s="530"/>
      <c r="E148" s="530"/>
      <c r="F148" s="200"/>
      <c r="G148" s="137"/>
      <c r="H148" s="137"/>
      <c r="I148" s="137"/>
      <c r="J148" s="137"/>
    </row>
    <row r="149" spans="1:10" ht="15" customHeight="1" x14ac:dyDescent="0.2">
      <c r="A149" s="530" t="s">
        <v>1334</v>
      </c>
      <c r="B149" s="530"/>
      <c r="C149" s="530"/>
      <c r="D149" s="530"/>
      <c r="E149" s="530"/>
      <c r="F149" s="200"/>
      <c r="G149" s="137"/>
      <c r="H149" s="137"/>
      <c r="I149" s="137"/>
      <c r="J149" s="137"/>
    </row>
    <row r="150" spans="1:10" ht="15" customHeight="1" x14ac:dyDescent="0.2">
      <c r="A150" s="483"/>
      <c r="B150" s="483"/>
      <c r="C150" s="483"/>
      <c r="D150" s="483"/>
      <c r="E150" s="483"/>
      <c r="F150" s="483"/>
      <c r="G150" s="483"/>
      <c r="H150" s="483"/>
      <c r="I150" s="483"/>
      <c r="J150" s="483"/>
    </row>
    <row r="151" spans="1:10" x14ac:dyDescent="0.2">
      <c r="A151" s="492" t="s">
        <v>1335</v>
      </c>
      <c r="B151" s="492"/>
      <c r="C151" s="492"/>
      <c r="D151" s="492"/>
      <c r="E151" s="492"/>
      <c r="F151" s="492"/>
      <c r="G151" s="492"/>
      <c r="H151" s="492"/>
      <c r="I151" s="492"/>
      <c r="J151" s="492"/>
    </row>
    <row r="152" spans="1:10" x14ac:dyDescent="0.2">
      <c r="A152" s="578" t="s">
        <v>269</v>
      </c>
      <c r="B152" s="578"/>
      <c r="C152" s="578"/>
      <c r="D152" s="578"/>
      <c r="E152" s="578"/>
      <c r="F152" s="578"/>
      <c r="G152" s="578"/>
      <c r="H152" s="578"/>
      <c r="I152" s="578"/>
      <c r="J152" s="578"/>
    </row>
    <row r="153" spans="1:10" hidden="1" x14ac:dyDescent="0.2">
      <c r="A153" s="483" t="s">
        <v>1336</v>
      </c>
      <c r="B153" s="483"/>
      <c r="C153" s="483"/>
      <c r="D153" s="483"/>
      <c r="E153" s="483"/>
      <c r="F153" s="483"/>
      <c r="G153" s="483"/>
      <c r="H153" s="483"/>
      <c r="I153" s="483"/>
      <c r="J153" s="483"/>
    </row>
    <row r="154" spans="1:10" ht="33.75" hidden="1" customHeight="1" x14ac:dyDescent="0.2">
      <c r="A154" s="482" t="s">
        <v>271</v>
      </c>
      <c r="B154" s="482"/>
      <c r="C154" s="482"/>
      <c r="D154" s="482"/>
      <c r="E154" s="482"/>
      <c r="F154" s="482"/>
      <c r="G154" s="482"/>
      <c r="H154" s="482"/>
      <c r="I154" s="482"/>
      <c r="J154" s="482"/>
    </row>
    <row r="155" spans="1:10" ht="15" hidden="1" customHeight="1" x14ac:dyDescent="0.2">
      <c r="A155" s="131" t="s">
        <v>225</v>
      </c>
      <c r="B155" s="493" t="s">
        <v>224</v>
      </c>
      <c r="C155" s="493"/>
      <c r="D155" s="493"/>
      <c r="E155" s="120" t="s">
        <v>656</v>
      </c>
      <c r="F155" s="120" t="s">
        <v>657</v>
      </c>
      <c r="G155" s="120" t="s">
        <v>658</v>
      </c>
      <c r="H155" s="120" t="s">
        <v>659</v>
      </c>
      <c r="I155" s="120" t="s">
        <v>660</v>
      </c>
      <c r="J155" s="120" t="s">
        <v>661</v>
      </c>
    </row>
    <row r="156" spans="1:10" hidden="1" x14ac:dyDescent="0.2">
      <c r="A156" s="121"/>
      <c r="B156" s="485"/>
      <c r="C156" s="485"/>
      <c r="D156" s="485"/>
      <c r="E156" s="122"/>
      <c r="F156" s="192"/>
      <c r="G156" s="122"/>
      <c r="H156" s="123"/>
      <c r="I156" s="133"/>
      <c r="J156" s="133"/>
    </row>
    <row r="157" spans="1:10" x14ac:dyDescent="0.2">
      <c r="A157" s="487" t="s">
        <v>1303</v>
      </c>
      <c r="B157" s="487"/>
      <c r="C157" s="487"/>
      <c r="D157" s="487"/>
      <c r="E157" s="124">
        <f t="shared" ref="E157:J157" si="34">SUM(E156:E156)</f>
        <v>0</v>
      </c>
      <c r="F157" s="124">
        <f t="shared" si="34"/>
        <v>0</v>
      </c>
      <c r="G157" s="124">
        <f t="shared" si="34"/>
        <v>0</v>
      </c>
      <c r="H157" s="124">
        <f t="shared" si="34"/>
        <v>0</v>
      </c>
      <c r="I157" s="124">
        <f t="shared" si="34"/>
        <v>0</v>
      </c>
      <c r="J157" s="124">
        <f t="shared" si="34"/>
        <v>0</v>
      </c>
    </row>
    <row r="158" spans="1:10" ht="15" customHeight="1" x14ac:dyDescent="0.2">
      <c r="A158" s="483"/>
      <c r="B158" s="483"/>
      <c r="C158" s="483"/>
      <c r="D158" s="483"/>
      <c r="E158" s="483"/>
      <c r="F158" s="483"/>
      <c r="G158" s="483"/>
      <c r="H158" s="483"/>
      <c r="I158" s="483"/>
      <c r="J158" s="483"/>
    </row>
    <row r="159" spans="1:10" x14ac:dyDescent="0.2">
      <c r="A159" s="482" t="s">
        <v>262</v>
      </c>
      <c r="B159" s="482"/>
      <c r="C159" s="482"/>
      <c r="D159" s="482"/>
      <c r="E159" s="482"/>
      <c r="F159" s="482"/>
      <c r="G159" s="482"/>
      <c r="H159" s="482"/>
      <c r="I159" s="482"/>
      <c r="J159" s="482"/>
    </row>
    <row r="160" spans="1:10" ht="33.75" x14ac:dyDescent="0.2">
      <c r="A160" s="131" t="s">
        <v>225</v>
      </c>
      <c r="B160" s="493" t="s">
        <v>224</v>
      </c>
      <c r="C160" s="493"/>
      <c r="D160" s="493"/>
      <c r="E160" s="120" t="str">
        <f t="shared" ref="E160:J160" si="35">E22</f>
        <v>Actuals           2013-2014</v>
      </c>
      <c r="F160" s="120" t="str">
        <f t="shared" si="35"/>
        <v>Approved Estimates          2014-2015</v>
      </c>
      <c r="G160" s="120" t="str">
        <f t="shared" si="35"/>
        <v>Revised Estimates                 2014-2015</v>
      </c>
      <c r="H160" s="120" t="str">
        <f t="shared" si="35"/>
        <v>Budget Estimates      2015-2016</v>
      </c>
      <c r="I160" s="120" t="str">
        <f t="shared" si="35"/>
        <v>Forward Estimates     2016-2017</v>
      </c>
      <c r="J160" s="120" t="str">
        <f t="shared" si="35"/>
        <v>Forward Estimates     2017-2018</v>
      </c>
    </row>
    <row r="161" spans="1:10" x14ac:dyDescent="0.2">
      <c r="A161" s="493" t="s">
        <v>6</v>
      </c>
      <c r="B161" s="493"/>
      <c r="C161" s="493"/>
      <c r="D161" s="493"/>
      <c r="E161" s="493"/>
      <c r="F161" s="493"/>
      <c r="G161" s="493"/>
      <c r="H161" s="493"/>
      <c r="I161" s="493"/>
      <c r="J161" s="137"/>
    </row>
    <row r="162" spans="1:10" x14ac:dyDescent="0.2">
      <c r="A162" s="213">
        <v>210</v>
      </c>
      <c r="B162" s="483" t="s">
        <v>6</v>
      </c>
      <c r="C162" s="483"/>
      <c r="D162" s="483"/>
      <c r="E162" s="157">
        <v>1193714.8</v>
      </c>
      <c r="F162" s="155">
        <v>1229000</v>
      </c>
      <c r="G162" s="157">
        <v>1229000</v>
      </c>
      <c r="H162" s="156">
        <v>1249500</v>
      </c>
      <c r="I162" s="157">
        <v>1321700</v>
      </c>
      <c r="J162" s="157">
        <v>1341500</v>
      </c>
    </row>
    <row r="163" spans="1:10" x14ac:dyDescent="0.2">
      <c r="A163" s="213">
        <v>212</v>
      </c>
      <c r="B163" s="483" t="s">
        <v>8</v>
      </c>
      <c r="C163" s="483"/>
      <c r="D163" s="483"/>
      <c r="E163" s="157">
        <v>61139.79</v>
      </c>
      <c r="F163" s="155">
        <v>63400</v>
      </c>
      <c r="G163" s="157">
        <v>63400</v>
      </c>
      <c r="H163" s="156">
        <v>63400</v>
      </c>
      <c r="I163" s="157">
        <v>63400</v>
      </c>
      <c r="J163" s="157">
        <v>63400</v>
      </c>
    </row>
    <row r="164" spans="1:10" x14ac:dyDescent="0.2">
      <c r="A164" s="213">
        <v>216</v>
      </c>
      <c r="B164" s="483" t="s">
        <v>9</v>
      </c>
      <c r="C164" s="483"/>
      <c r="D164" s="483"/>
      <c r="E164" s="157">
        <v>17182.68</v>
      </c>
      <c r="F164" s="155">
        <v>17300</v>
      </c>
      <c r="G164" s="157">
        <v>17300</v>
      </c>
      <c r="H164" s="156">
        <v>17500</v>
      </c>
      <c r="I164" s="157">
        <v>17500</v>
      </c>
      <c r="J164" s="157">
        <v>17500</v>
      </c>
    </row>
    <row r="165" spans="1:10" x14ac:dyDescent="0.2">
      <c r="A165" s="213">
        <v>218</v>
      </c>
      <c r="B165" s="483" t="s">
        <v>272</v>
      </c>
      <c r="C165" s="483"/>
      <c r="D165" s="483"/>
      <c r="E165" s="157">
        <v>0</v>
      </c>
      <c r="F165" s="155">
        <v>0</v>
      </c>
      <c r="G165" s="157">
        <v>0</v>
      </c>
      <c r="H165" s="156">
        <v>0</v>
      </c>
      <c r="I165" s="157">
        <v>0</v>
      </c>
      <c r="J165" s="157">
        <v>0</v>
      </c>
    </row>
    <row r="166" spans="1:10" ht="15" customHeight="1" x14ac:dyDescent="0.2">
      <c r="A166" s="497" t="s">
        <v>273</v>
      </c>
      <c r="B166" s="497"/>
      <c r="C166" s="497"/>
      <c r="D166" s="497"/>
      <c r="E166" s="132">
        <f>SUM(E162:E165)</f>
        <v>1272037.27</v>
      </c>
      <c r="F166" s="132">
        <f t="shared" ref="F166:J166" si="36">SUM(F162:F165)</f>
        <v>1309700</v>
      </c>
      <c r="G166" s="132">
        <f t="shared" si="36"/>
        <v>1309700</v>
      </c>
      <c r="H166" s="132">
        <f t="shared" si="36"/>
        <v>1330400</v>
      </c>
      <c r="I166" s="132">
        <f t="shared" si="36"/>
        <v>1402600</v>
      </c>
      <c r="J166" s="132">
        <f t="shared" si="36"/>
        <v>1422400</v>
      </c>
    </row>
    <row r="167" spans="1:10" ht="15" customHeight="1" x14ac:dyDescent="0.2">
      <c r="A167" s="497" t="s">
        <v>274</v>
      </c>
      <c r="B167" s="497"/>
      <c r="C167" s="497"/>
      <c r="D167" s="497"/>
      <c r="E167" s="497"/>
      <c r="F167" s="497"/>
      <c r="G167" s="497"/>
      <c r="H167" s="497"/>
      <c r="I167" s="497"/>
      <c r="J167" s="137"/>
    </row>
    <row r="168" spans="1:10" x14ac:dyDescent="0.2">
      <c r="A168" s="213">
        <v>220</v>
      </c>
      <c r="B168" s="483" t="s">
        <v>185</v>
      </c>
      <c r="C168" s="483"/>
      <c r="D168" s="483"/>
      <c r="E168" s="157">
        <v>6988.74</v>
      </c>
      <c r="F168" s="155">
        <v>8500</v>
      </c>
      <c r="G168" s="157">
        <v>8500</v>
      </c>
      <c r="H168" s="156">
        <v>10000</v>
      </c>
      <c r="I168" s="157">
        <v>10000</v>
      </c>
      <c r="J168" s="157">
        <v>10000</v>
      </c>
    </row>
    <row r="169" spans="1:10" x14ac:dyDescent="0.2">
      <c r="A169" s="213">
        <v>224</v>
      </c>
      <c r="B169" s="483" t="s">
        <v>187</v>
      </c>
      <c r="C169" s="483"/>
      <c r="D169" s="483"/>
      <c r="E169" s="157">
        <v>72878.240000000005</v>
      </c>
      <c r="F169" s="155">
        <v>50000</v>
      </c>
      <c r="G169" s="157">
        <v>50000</v>
      </c>
      <c r="H169" s="156">
        <v>50000</v>
      </c>
      <c r="I169" s="157">
        <v>50000</v>
      </c>
      <c r="J169" s="157">
        <v>50000</v>
      </c>
    </row>
    <row r="170" spans="1:10" x14ac:dyDescent="0.2">
      <c r="A170" s="213">
        <v>226</v>
      </c>
      <c r="B170" s="483" t="s">
        <v>188</v>
      </c>
      <c r="C170" s="483"/>
      <c r="D170" s="483"/>
      <c r="E170" s="157">
        <v>3034.7</v>
      </c>
      <c r="F170" s="155">
        <v>3900</v>
      </c>
      <c r="G170" s="157">
        <v>3900</v>
      </c>
      <c r="H170" s="156">
        <v>5500</v>
      </c>
      <c r="I170" s="157">
        <v>5500</v>
      </c>
      <c r="J170" s="157">
        <v>5500</v>
      </c>
    </row>
    <row r="171" spans="1:10" x14ac:dyDescent="0.2">
      <c r="A171" s="213">
        <v>228</v>
      </c>
      <c r="B171" s="483" t="s">
        <v>189</v>
      </c>
      <c r="C171" s="483"/>
      <c r="D171" s="483"/>
      <c r="E171" s="157">
        <v>45200.77</v>
      </c>
      <c r="F171" s="155">
        <v>22000</v>
      </c>
      <c r="G171" s="157">
        <v>22000</v>
      </c>
      <c r="H171" s="156">
        <v>30000</v>
      </c>
      <c r="I171" s="157">
        <v>30000</v>
      </c>
      <c r="J171" s="157">
        <v>30000</v>
      </c>
    </row>
    <row r="172" spans="1:10" x14ac:dyDescent="0.2">
      <c r="A172" s="213">
        <v>229</v>
      </c>
      <c r="B172" s="483" t="s">
        <v>190</v>
      </c>
      <c r="C172" s="483"/>
      <c r="D172" s="483"/>
      <c r="E172" s="157">
        <v>9309.44</v>
      </c>
      <c r="F172" s="155">
        <v>10000</v>
      </c>
      <c r="G172" s="157">
        <v>10000</v>
      </c>
      <c r="H172" s="156">
        <v>10000</v>
      </c>
      <c r="I172" s="157">
        <v>10000</v>
      </c>
      <c r="J172" s="157">
        <v>10000</v>
      </c>
    </row>
    <row r="173" spans="1:10" x14ac:dyDescent="0.2">
      <c r="A173" s="213">
        <v>232</v>
      </c>
      <c r="B173" s="483" t="s">
        <v>192</v>
      </c>
      <c r="C173" s="483"/>
      <c r="D173" s="483"/>
      <c r="E173" s="157">
        <v>27859.4</v>
      </c>
      <c r="F173" s="155">
        <v>30000</v>
      </c>
      <c r="G173" s="157">
        <v>30000</v>
      </c>
      <c r="H173" s="156">
        <v>30000</v>
      </c>
      <c r="I173" s="157">
        <v>30000</v>
      </c>
      <c r="J173" s="157">
        <v>30000</v>
      </c>
    </row>
    <row r="174" spans="1:10" x14ac:dyDescent="0.2">
      <c r="A174" s="213">
        <v>275</v>
      </c>
      <c r="B174" s="483" t="s">
        <v>210</v>
      </c>
      <c r="C174" s="483"/>
      <c r="D174" s="483"/>
      <c r="E174" s="157">
        <v>9657.2199999999993</v>
      </c>
      <c r="F174" s="155">
        <v>10000</v>
      </c>
      <c r="G174" s="157">
        <v>10000</v>
      </c>
      <c r="H174" s="156">
        <v>10000</v>
      </c>
      <c r="I174" s="157">
        <v>10000</v>
      </c>
      <c r="J174" s="157">
        <v>10000</v>
      </c>
    </row>
    <row r="175" spans="1:10" ht="15" customHeight="1" x14ac:dyDescent="0.2">
      <c r="A175" s="497" t="s">
        <v>276</v>
      </c>
      <c r="B175" s="497"/>
      <c r="C175" s="497"/>
      <c r="D175" s="497"/>
      <c r="E175" s="132">
        <f t="shared" ref="E175:J175" si="37">SUM(E168:E174)</f>
        <v>174928.51</v>
      </c>
      <c r="F175" s="193">
        <f t="shared" si="37"/>
        <v>134400</v>
      </c>
      <c r="G175" s="132">
        <f t="shared" si="37"/>
        <v>134400</v>
      </c>
      <c r="H175" s="132">
        <f t="shared" si="37"/>
        <v>145500</v>
      </c>
      <c r="I175" s="132">
        <f t="shared" si="37"/>
        <v>145500</v>
      </c>
      <c r="J175" s="132">
        <f t="shared" si="37"/>
        <v>145500</v>
      </c>
    </row>
    <row r="176" spans="1:10" ht="15" customHeight="1" x14ac:dyDescent="0.2">
      <c r="A176" s="498" t="s">
        <v>277</v>
      </c>
      <c r="B176" s="498"/>
      <c r="C176" s="498"/>
      <c r="D176" s="498"/>
      <c r="E176" s="134">
        <f t="shared" ref="E176:J176" si="38">SUM(E166,E175)</f>
        <v>1446965.78</v>
      </c>
      <c r="F176" s="134">
        <f t="shared" si="38"/>
        <v>1444100</v>
      </c>
      <c r="G176" s="134">
        <f t="shared" si="38"/>
        <v>1444100</v>
      </c>
      <c r="H176" s="134">
        <f t="shared" si="38"/>
        <v>1475900</v>
      </c>
      <c r="I176" s="134">
        <f t="shared" si="38"/>
        <v>1548100</v>
      </c>
      <c r="J176" s="134">
        <f t="shared" si="38"/>
        <v>1567900</v>
      </c>
    </row>
    <row r="177" spans="1:10" ht="15" customHeight="1" x14ac:dyDescent="0.2">
      <c r="A177" s="483"/>
      <c r="B177" s="483"/>
      <c r="C177" s="483"/>
      <c r="D177" s="483"/>
      <c r="E177" s="483"/>
      <c r="F177" s="483"/>
      <c r="G177" s="483"/>
      <c r="H177" s="483"/>
      <c r="I177" s="483"/>
      <c r="J177" s="137"/>
    </row>
    <row r="178" spans="1:10" ht="18.75" customHeight="1" x14ac:dyDescent="0.2">
      <c r="A178" s="500" t="s">
        <v>14</v>
      </c>
      <c r="B178" s="500"/>
      <c r="C178" s="500"/>
      <c r="D178" s="500"/>
      <c r="E178" s="500"/>
      <c r="F178" s="500"/>
      <c r="G178" s="500"/>
      <c r="H178" s="500"/>
      <c r="I178" s="500"/>
      <c r="J178" s="500"/>
    </row>
    <row r="179" spans="1:10" ht="20.25" customHeight="1" x14ac:dyDescent="0.2">
      <c r="A179" s="484" t="s">
        <v>224</v>
      </c>
      <c r="B179" s="484"/>
      <c r="C179" s="484"/>
      <c r="D179" s="484"/>
      <c r="E179" s="482" t="str">
        <f t="shared" ref="E179:J179" si="39">E22</f>
        <v>Actuals           2013-2014</v>
      </c>
      <c r="F179" s="482" t="str">
        <f t="shared" si="39"/>
        <v>Approved Estimates          2014-2015</v>
      </c>
      <c r="G179" s="482" t="str">
        <f t="shared" si="39"/>
        <v>Revised Estimates                 2014-2015</v>
      </c>
      <c r="H179" s="482" t="str">
        <f t="shared" si="39"/>
        <v>Budget Estimates      2015-2016</v>
      </c>
      <c r="I179" s="482" t="str">
        <f t="shared" si="39"/>
        <v>Forward Estimates     2016-2017</v>
      </c>
      <c r="J179" s="482" t="str">
        <f t="shared" si="39"/>
        <v>Forward Estimates     2017-2018</v>
      </c>
    </row>
    <row r="180" spans="1:10" ht="15" customHeight="1" x14ac:dyDescent="0.2">
      <c r="A180" s="119" t="s">
        <v>225</v>
      </c>
      <c r="B180" s="119" t="s">
        <v>226</v>
      </c>
      <c r="C180" s="484" t="s">
        <v>227</v>
      </c>
      <c r="D180" s="484"/>
      <c r="E180" s="482"/>
      <c r="F180" s="482"/>
      <c r="G180" s="482"/>
      <c r="H180" s="482"/>
      <c r="I180" s="482"/>
      <c r="J180" s="482"/>
    </row>
    <row r="181" spans="1:10" ht="15" customHeight="1" x14ac:dyDescent="0.2">
      <c r="A181" s="135"/>
      <c r="B181" s="135"/>
      <c r="C181" s="497"/>
      <c r="D181" s="497"/>
      <c r="E181" s="133"/>
      <c r="F181" s="155"/>
      <c r="G181" s="133"/>
      <c r="H181" s="123"/>
      <c r="I181" s="133"/>
      <c r="J181" s="122"/>
    </row>
    <row r="182" spans="1:10" ht="15" customHeight="1" x14ac:dyDescent="0.2">
      <c r="A182" s="135"/>
      <c r="B182" s="135"/>
      <c r="C182" s="497"/>
      <c r="D182" s="497"/>
      <c r="E182" s="133"/>
      <c r="F182" s="155"/>
      <c r="G182" s="133"/>
      <c r="H182" s="123"/>
      <c r="I182" s="133"/>
      <c r="J182" s="122"/>
    </row>
    <row r="183" spans="1:10" ht="15" customHeight="1" x14ac:dyDescent="0.2">
      <c r="A183" s="487" t="s">
        <v>14</v>
      </c>
      <c r="B183" s="487"/>
      <c r="C183" s="487"/>
      <c r="D183" s="487"/>
      <c r="E183" s="124">
        <v>0</v>
      </c>
      <c r="F183" s="124">
        <v>0</v>
      </c>
      <c r="G183" s="124">
        <v>0</v>
      </c>
      <c r="H183" s="124">
        <v>0</v>
      </c>
      <c r="I183" s="124">
        <v>0</v>
      </c>
      <c r="J183" s="124">
        <v>0</v>
      </c>
    </row>
    <row r="184" spans="1:10" x14ac:dyDescent="0.2">
      <c r="A184" s="537"/>
      <c r="B184" s="537"/>
      <c r="C184" s="537"/>
      <c r="D184" s="537"/>
      <c r="E184" s="537"/>
      <c r="F184" s="537"/>
      <c r="G184" s="537"/>
      <c r="H184" s="537"/>
      <c r="I184" s="537"/>
      <c r="J184" s="537"/>
    </row>
    <row r="185" spans="1:10" ht="15" customHeight="1" x14ac:dyDescent="0.2">
      <c r="A185" s="499" t="s">
        <v>266</v>
      </c>
      <c r="B185" s="499"/>
      <c r="C185" s="499"/>
      <c r="D185" s="499"/>
      <c r="E185" s="499"/>
      <c r="F185" s="499"/>
      <c r="G185" s="499"/>
      <c r="H185" s="499"/>
      <c r="I185" s="499"/>
      <c r="J185" s="499"/>
    </row>
    <row r="186" spans="1:10" x14ac:dyDescent="0.2">
      <c r="A186" s="484" t="s">
        <v>278</v>
      </c>
      <c r="B186" s="484"/>
      <c r="C186" s="484"/>
      <c r="D186" s="120" t="s">
        <v>279</v>
      </c>
      <c r="E186" s="120" t="s">
        <v>280</v>
      </c>
      <c r="F186" s="484" t="s">
        <v>278</v>
      </c>
      <c r="G186" s="484"/>
      <c r="H186" s="484"/>
      <c r="I186" s="120" t="s">
        <v>279</v>
      </c>
      <c r="J186" s="120" t="s">
        <v>280</v>
      </c>
    </row>
    <row r="187" spans="1:10" ht="19.5" x14ac:dyDescent="0.2">
      <c r="A187" s="485" t="s">
        <v>2560</v>
      </c>
      <c r="B187" s="485"/>
      <c r="C187" s="485"/>
      <c r="D187" s="121" t="s">
        <v>2561</v>
      </c>
      <c r="E187" s="121">
        <v>2</v>
      </c>
      <c r="F187" s="485" t="s">
        <v>2562</v>
      </c>
      <c r="G187" s="485"/>
      <c r="H187" s="485"/>
      <c r="I187" s="264" t="s">
        <v>2401</v>
      </c>
      <c r="J187" s="121">
        <v>1</v>
      </c>
    </row>
    <row r="188" spans="1:10" x14ac:dyDescent="0.2">
      <c r="A188" s="485" t="s">
        <v>2563</v>
      </c>
      <c r="B188" s="485"/>
      <c r="C188" s="485"/>
      <c r="D188" s="121" t="s">
        <v>2564</v>
      </c>
      <c r="E188" s="121">
        <v>7</v>
      </c>
      <c r="F188" s="485" t="s">
        <v>2565</v>
      </c>
      <c r="G188" s="485"/>
      <c r="H188" s="485"/>
      <c r="I188" s="121" t="s">
        <v>2317</v>
      </c>
      <c r="J188" s="121">
        <v>1</v>
      </c>
    </row>
    <row r="189" spans="1:10" x14ac:dyDescent="0.2">
      <c r="A189" s="485" t="s">
        <v>2566</v>
      </c>
      <c r="B189" s="485"/>
      <c r="C189" s="485"/>
      <c r="D189" s="121" t="s">
        <v>2567</v>
      </c>
      <c r="E189" s="121">
        <v>9</v>
      </c>
      <c r="F189" s="485" t="s">
        <v>2568</v>
      </c>
      <c r="G189" s="485"/>
      <c r="H189" s="485"/>
      <c r="I189" s="121" t="s">
        <v>2329</v>
      </c>
      <c r="J189" s="121">
        <v>1</v>
      </c>
    </row>
    <row r="190" spans="1:10" x14ac:dyDescent="0.2">
      <c r="A190" s="485" t="s">
        <v>2569</v>
      </c>
      <c r="B190" s="485"/>
      <c r="C190" s="485"/>
      <c r="D190" s="121" t="s">
        <v>2570</v>
      </c>
      <c r="E190" s="121">
        <v>9</v>
      </c>
      <c r="F190" s="485" t="s">
        <v>2318</v>
      </c>
      <c r="G190" s="485"/>
      <c r="H190" s="485"/>
      <c r="I190" s="121" t="s">
        <v>2319</v>
      </c>
      <c r="J190" s="121">
        <v>2</v>
      </c>
    </row>
    <row r="191" spans="1:10" ht="15" customHeight="1" x14ac:dyDescent="0.2">
      <c r="A191" s="485" t="s">
        <v>2571</v>
      </c>
      <c r="B191" s="485"/>
      <c r="C191" s="485"/>
      <c r="D191" s="121" t="s">
        <v>1155</v>
      </c>
      <c r="E191" s="121">
        <v>1</v>
      </c>
      <c r="F191" s="485" t="s">
        <v>2572</v>
      </c>
      <c r="G191" s="485"/>
      <c r="H191" s="485"/>
      <c r="I191" s="121">
        <v>0</v>
      </c>
      <c r="J191" s="121">
        <v>2</v>
      </c>
    </row>
    <row r="192" spans="1:10" x14ac:dyDescent="0.2">
      <c r="A192" s="585" t="s">
        <v>281</v>
      </c>
      <c r="B192" s="585"/>
      <c r="C192" s="585"/>
      <c r="D192" s="585"/>
      <c r="E192" s="585"/>
      <c r="F192" s="585"/>
      <c r="G192" s="585"/>
      <c r="H192" s="585"/>
      <c r="I192" s="585"/>
      <c r="J192" s="252">
        <f>SUM(E187:E191,J187:J191)</f>
        <v>35</v>
      </c>
    </row>
    <row r="193" spans="1:10" ht="15" customHeight="1" x14ac:dyDescent="0.2">
      <c r="A193" s="483"/>
      <c r="B193" s="483"/>
      <c r="C193" s="483"/>
      <c r="D193" s="483"/>
      <c r="E193" s="483"/>
      <c r="F193" s="483"/>
      <c r="G193" s="483"/>
      <c r="H193" s="483"/>
      <c r="I193" s="483"/>
      <c r="J193" s="483"/>
    </row>
    <row r="194" spans="1:10" ht="15" customHeight="1" x14ac:dyDescent="0.2">
      <c r="A194" s="502" t="s">
        <v>282</v>
      </c>
      <c r="B194" s="502"/>
      <c r="C194" s="502"/>
      <c r="D194" s="502"/>
      <c r="E194" s="502"/>
      <c r="F194" s="502"/>
      <c r="G194" s="502"/>
      <c r="H194" s="502"/>
      <c r="I194" s="502"/>
      <c r="J194" s="502"/>
    </row>
    <row r="195" spans="1:10" x14ac:dyDescent="0.2">
      <c r="A195" s="503" t="s">
        <v>283</v>
      </c>
      <c r="B195" s="503"/>
      <c r="C195" s="503"/>
      <c r="D195" s="503"/>
      <c r="E195" s="503"/>
      <c r="F195" s="503"/>
      <c r="G195" s="503"/>
      <c r="H195" s="503"/>
      <c r="I195" s="503"/>
      <c r="J195" s="503"/>
    </row>
    <row r="196" spans="1:10" x14ac:dyDescent="0.2">
      <c r="A196" s="530" t="s">
        <v>1337</v>
      </c>
      <c r="B196" s="530"/>
      <c r="C196" s="530"/>
      <c r="D196" s="530"/>
      <c r="E196" s="530"/>
      <c r="F196" s="530"/>
      <c r="G196" s="530"/>
      <c r="H196" s="530"/>
      <c r="I196" s="530"/>
      <c r="J196" s="530"/>
    </row>
    <row r="197" spans="1:10" x14ac:dyDescent="0.2">
      <c r="A197" s="530" t="s">
        <v>1338</v>
      </c>
      <c r="B197" s="530"/>
      <c r="C197" s="530"/>
      <c r="D197" s="530"/>
      <c r="E197" s="530"/>
      <c r="F197" s="530"/>
      <c r="G197" s="530"/>
      <c r="H197" s="530"/>
      <c r="I197" s="530"/>
      <c r="J197" s="530"/>
    </row>
    <row r="198" spans="1:10" x14ac:dyDescent="0.2">
      <c r="A198" s="530" t="s">
        <v>1339</v>
      </c>
      <c r="B198" s="530"/>
      <c r="C198" s="530"/>
      <c r="D198" s="530"/>
      <c r="E198" s="530"/>
      <c r="F198" s="530"/>
      <c r="G198" s="530"/>
      <c r="H198" s="530"/>
      <c r="I198" s="530"/>
      <c r="J198" s="530"/>
    </row>
    <row r="199" spans="1:10" ht="15" customHeight="1" x14ac:dyDescent="0.2">
      <c r="A199" s="483"/>
      <c r="B199" s="483"/>
      <c r="C199" s="483"/>
      <c r="D199" s="483"/>
      <c r="E199" s="483"/>
      <c r="F199" s="483"/>
      <c r="G199" s="483"/>
      <c r="H199" s="483"/>
      <c r="I199" s="483"/>
      <c r="J199" s="483"/>
    </row>
    <row r="200" spans="1:10" x14ac:dyDescent="0.2">
      <c r="A200" s="506" t="s">
        <v>359</v>
      </c>
      <c r="B200" s="506"/>
      <c r="C200" s="506"/>
      <c r="D200" s="506"/>
      <c r="E200" s="506"/>
      <c r="F200" s="506"/>
      <c r="G200" s="506"/>
      <c r="H200" s="506"/>
      <c r="I200" s="506"/>
      <c r="J200" s="506"/>
    </row>
    <row r="201" spans="1:10" x14ac:dyDescent="0.2">
      <c r="A201" s="483"/>
      <c r="B201" s="483"/>
      <c r="C201" s="483"/>
      <c r="D201" s="483"/>
      <c r="E201" s="483"/>
      <c r="F201" s="483"/>
      <c r="G201" s="483"/>
      <c r="H201" s="483"/>
      <c r="I201" s="483"/>
      <c r="J201" s="483"/>
    </row>
    <row r="202" spans="1:10" x14ac:dyDescent="0.2">
      <c r="A202" s="483"/>
      <c r="B202" s="483"/>
      <c r="C202" s="483"/>
      <c r="D202" s="483"/>
      <c r="E202" s="483"/>
      <c r="F202" s="483"/>
      <c r="G202" s="483"/>
      <c r="H202" s="483"/>
      <c r="I202" s="483"/>
      <c r="J202" s="483"/>
    </row>
    <row r="203" spans="1:10" ht="15" customHeight="1" x14ac:dyDescent="0.2">
      <c r="A203" s="483"/>
      <c r="B203" s="483"/>
      <c r="C203" s="483"/>
      <c r="D203" s="483"/>
      <c r="E203" s="483"/>
      <c r="F203" s="483"/>
      <c r="G203" s="483"/>
      <c r="H203" s="483"/>
      <c r="I203" s="483"/>
      <c r="J203" s="483"/>
    </row>
    <row r="204" spans="1:10" x14ac:dyDescent="0.2">
      <c r="A204" s="483"/>
      <c r="B204" s="483"/>
      <c r="C204" s="483"/>
      <c r="D204" s="483"/>
      <c r="E204" s="483"/>
      <c r="F204" s="483"/>
      <c r="G204" s="483"/>
      <c r="H204" s="483"/>
      <c r="I204" s="483"/>
      <c r="J204" s="483"/>
    </row>
    <row r="205" spans="1:10" ht="22.5" x14ac:dyDescent="0.2">
      <c r="A205" s="502" t="s">
        <v>289</v>
      </c>
      <c r="B205" s="502"/>
      <c r="C205" s="502"/>
      <c r="D205" s="502"/>
      <c r="E205" s="502"/>
      <c r="F205" s="148" t="str">
        <f>F133</f>
        <v xml:space="preserve"> Actual 2013/14</v>
      </c>
      <c r="G205" s="148" t="str">
        <f>G133</f>
        <v xml:space="preserve"> Estimate 2014/15</v>
      </c>
      <c r="H205" s="148" t="str">
        <f>H133</f>
        <v xml:space="preserve"> Target 2015/16</v>
      </c>
      <c r="I205" s="148" t="str">
        <f>I133</f>
        <v xml:space="preserve"> Target 2016/17</v>
      </c>
      <c r="J205" s="148" t="str">
        <f>J133</f>
        <v xml:space="preserve"> Target 2017/18</v>
      </c>
    </row>
    <row r="206" spans="1:10" s="236" customFormat="1" x14ac:dyDescent="0.2">
      <c r="A206" s="502" t="s">
        <v>295</v>
      </c>
      <c r="B206" s="502"/>
      <c r="C206" s="502"/>
      <c r="D206" s="502"/>
      <c r="E206" s="502"/>
      <c r="F206" s="502"/>
      <c r="G206" s="502"/>
      <c r="H206" s="502"/>
      <c r="I206" s="502"/>
      <c r="J206" s="502"/>
    </row>
    <row r="207" spans="1:10" x14ac:dyDescent="0.2">
      <c r="A207" s="530" t="s">
        <v>1340</v>
      </c>
      <c r="B207" s="530"/>
      <c r="C207" s="530"/>
      <c r="D207" s="530"/>
      <c r="E207" s="530"/>
      <c r="F207" s="200"/>
      <c r="G207" s="137"/>
      <c r="H207" s="137"/>
      <c r="I207" s="137"/>
      <c r="J207" s="137"/>
    </row>
    <row r="208" spans="1:10" x14ac:dyDescent="0.2">
      <c r="A208" s="530" t="s">
        <v>1341</v>
      </c>
      <c r="B208" s="530"/>
      <c r="C208" s="530"/>
      <c r="D208" s="530"/>
      <c r="E208" s="530"/>
      <c r="F208" s="200"/>
      <c r="G208" s="137"/>
      <c r="H208" s="137"/>
      <c r="I208" s="137"/>
      <c r="J208" s="137"/>
    </row>
    <row r="209" spans="1:10" x14ac:dyDescent="0.2">
      <c r="A209" s="530" t="s">
        <v>1342</v>
      </c>
      <c r="B209" s="530"/>
      <c r="C209" s="530"/>
      <c r="D209" s="530"/>
      <c r="E209" s="530"/>
      <c r="F209" s="200"/>
      <c r="G209" s="137"/>
      <c r="H209" s="137"/>
      <c r="I209" s="137"/>
      <c r="J209" s="137"/>
    </row>
    <row r="210" spans="1:10" x14ac:dyDescent="0.2">
      <c r="A210" s="530" t="s">
        <v>1343</v>
      </c>
      <c r="B210" s="530"/>
      <c r="C210" s="530"/>
      <c r="D210" s="530"/>
      <c r="E210" s="530"/>
      <c r="F210" s="200"/>
      <c r="G210" s="137"/>
      <c r="H210" s="137"/>
      <c r="I210" s="137"/>
      <c r="J210" s="137"/>
    </row>
    <row r="211" spans="1:10" x14ac:dyDescent="0.2">
      <c r="A211" s="530" t="s">
        <v>1344</v>
      </c>
      <c r="B211" s="530"/>
      <c r="C211" s="530"/>
      <c r="D211" s="530"/>
      <c r="E211" s="530"/>
      <c r="F211" s="200"/>
      <c r="G211" s="137"/>
      <c r="H211" s="137"/>
      <c r="I211" s="137"/>
      <c r="J211" s="137"/>
    </row>
    <row r="212" spans="1:10" x14ac:dyDescent="0.2">
      <c r="A212" s="507"/>
      <c r="B212" s="507"/>
      <c r="C212" s="507"/>
      <c r="D212" s="507"/>
      <c r="E212" s="507"/>
      <c r="F212" s="200"/>
      <c r="G212" s="137"/>
      <c r="H212" s="137"/>
      <c r="I212" s="137"/>
      <c r="J212" s="137"/>
    </row>
    <row r="213" spans="1:10" x14ac:dyDescent="0.2">
      <c r="A213" s="502" t="s">
        <v>300</v>
      </c>
      <c r="B213" s="502"/>
      <c r="C213" s="502"/>
      <c r="D213" s="502"/>
      <c r="E213" s="502"/>
      <c r="F213" s="502"/>
      <c r="G213" s="502"/>
      <c r="H213" s="502"/>
      <c r="I213" s="502"/>
      <c r="J213" s="502"/>
    </row>
    <row r="214" spans="1:10" x14ac:dyDescent="0.2">
      <c r="A214" s="538" t="s">
        <v>1345</v>
      </c>
      <c r="B214" s="538"/>
      <c r="C214" s="538"/>
      <c r="D214" s="538"/>
      <c r="E214" s="538"/>
      <c r="F214" s="200"/>
      <c r="G214" s="137"/>
      <c r="H214" s="137"/>
      <c r="I214" s="137"/>
      <c r="J214" s="137"/>
    </row>
    <row r="215" spans="1:10" ht="15" customHeight="1" x14ac:dyDescent="0.2">
      <c r="A215" s="538" t="s">
        <v>1346</v>
      </c>
      <c r="B215" s="538"/>
      <c r="C215" s="538"/>
      <c r="D215" s="538"/>
      <c r="E215" s="538"/>
      <c r="F215" s="200"/>
      <c r="G215" s="137"/>
      <c r="H215" s="137"/>
      <c r="I215" s="137"/>
      <c r="J215" s="137"/>
    </row>
    <row r="216" spans="1:10" ht="15" customHeight="1" x14ac:dyDescent="0.2">
      <c r="A216" s="483"/>
      <c r="B216" s="483"/>
      <c r="C216" s="483"/>
      <c r="D216" s="483"/>
      <c r="E216" s="483"/>
      <c r="F216" s="483"/>
      <c r="G216" s="483"/>
      <c r="H216" s="483"/>
      <c r="I216" s="483"/>
      <c r="J216" s="483"/>
    </row>
    <row r="217" spans="1:10" x14ac:dyDescent="0.2">
      <c r="A217" s="492" t="s">
        <v>1347</v>
      </c>
      <c r="B217" s="492"/>
      <c r="C217" s="492"/>
      <c r="D217" s="492"/>
      <c r="E217" s="492"/>
      <c r="F217" s="492"/>
      <c r="G217" s="492"/>
      <c r="H217" s="492"/>
      <c r="I217" s="492"/>
      <c r="J217" s="492"/>
    </row>
    <row r="218" spans="1:10" ht="15" customHeight="1" x14ac:dyDescent="0.2">
      <c r="A218" s="578" t="s">
        <v>269</v>
      </c>
      <c r="B218" s="578"/>
      <c r="C218" s="578"/>
      <c r="D218" s="578"/>
      <c r="E218" s="578"/>
      <c r="F218" s="578"/>
      <c r="G218" s="578"/>
      <c r="H218" s="578"/>
      <c r="I218" s="578"/>
      <c r="J218" s="578"/>
    </row>
    <row r="219" spans="1:10" hidden="1" x14ac:dyDescent="0.2">
      <c r="A219" s="483" t="s">
        <v>1348</v>
      </c>
      <c r="B219" s="483"/>
      <c r="C219" s="483"/>
      <c r="D219" s="483"/>
      <c r="E219" s="483"/>
      <c r="F219" s="483"/>
      <c r="G219" s="483"/>
      <c r="H219" s="483"/>
      <c r="I219" s="483"/>
      <c r="J219" s="483"/>
    </row>
    <row r="220" spans="1:10" ht="33.75" hidden="1" customHeight="1" x14ac:dyDescent="0.2">
      <c r="A220" s="482" t="s">
        <v>271</v>
      </c>
      <c r="B220" s="482"/>
      <c r="C220" s="482"/>
      <c r="D220" s="482"/>
      <c r="E220" s="482"/>
      <c r="F220" s="482"/>
      <c r="G220" s="482"/>
      <c r="H220" s="482"/>
      <c r="I220" s="482"/>
      <c r="J220" s="482"/>
    </row>
    <row r="221" spans="1:10" ht="15" hidden="1" customHeight="1" x14ac:dyDescent="0.2">
      <c r="A221" s="131" t="s">
        <v>225</v>
      </c>
      <c r="B221" s="493" t="s">
        <v>224</v>
      </c>
      <c r="C221" s="493"/>
      <c r="D221" s="493"/>
      <c r="E221" s="120" t="s">
        <v>656</v>
      </c>
      <c r="F221" s="120" t="s">
        <v>657</v>
      </c>
      <c r="G221" s="120" t="s">
        <v>658</v>
      </c>
      <c r="H221" s="120" t="s">
        <v>659</v>
      </c>
      <c r="I221" s="120" t="s">
        <v>660</v>
      </c>
      <c r="J221" s="120" t="s">
        <v>661</v>
      </c>
    </row>
    <row r="222" spans="1:10" hidden="1" x14ac:dyDescent="0.2">
      <c r="A222" s="121"/>
      <c r="B222" s="485"/>
      <c r="C222" s="485"/>
      <c r="D222" s="485"/>
      <c r="E222" s="122"/>
      <c r="F222" s="192"/>
      <c r="G222" s="122"/>
      <c r="H222" s="123"/>
      <c r="I222" s="133"/>
      <c r="J222" s="133"/>
    </row>
    <row r="223" spans="1:10" x14ac:dyDescent="0.2">
      <c r="A223" s="487" t="s">
        <v>1303</v>
      </c>
      <c r="B223" s="487"/>
      <c r="C223" s="487"/>
      <c r="D223" s="487"/>
      <c r="E223" s="124">
        <f t="shared" ref="E223:J223" si="40">SUM(E222:E222)</f>
        <v>0</v>
      </c>
      <c r="F223" s="124">
        <f t="shared" si="40"/>
        <v>0</v>
      </c>
      <c r="G223" s="124">
        <f t="shared" si="40"/>
        <v>0</v>
      </c>
      <c r="H223" s="124">
        <f t="shared" si="40"/>
        <v>0</v>
      </c>
      <c r="I223" s="124">
        <f t="shared" si="40"/>
        <v>0</v>
      </c>
      <c r="J223" s="124">
        <f t="shared" si="40"/>
        <v>0</v>
      </c>
    </row>
    <row r="224" spans="1:10" ht="9.75" customHeight="1" x14ac:dyDescent="0.2">
      <c r="A224" s="483"/>
      <c r="B224" s="483"/>
      <c r="C224" s="483"/>
      <c r="D224" s="483"/>
      <c r="E224" s="483"/>
      <c r="F224" s="483"/>
      <c r="G224" s="483"/>
      <c r="H224" s="483"/>
      <c r="I224" s="483"/>
      <c r="J224" s="483"/>
    </row>
    <row r="225" spans="1:10" x14ac:dyDescent="0.2">
      <c r="A225" s="482" t="s">
        <v>262</v>
      </c>
      <c r="B225" s="482"/>
      <c r="C225" s="482"/>
      <c r="D225" s="482"/>
      <c r="E225" s="482"/>
      <c r="F225" s="482"/>
      <c r="G225" s="482"/>
      <c r="H225" s="482"/>
      <c r="I225" s="482"/>
      <c r="J225" s="482"/>
    </row>
    <row r="226" spans="1:10" ht="33.75" x14ac:dyDescent="0.2">
      <c r="A226" s="131" t="s">
        <v>225</v>
      </c>
      <c r="B226" s="493" t="s">
        <v>224</v>
      </c>
      <c r="C226" s="493"/>
      <c r="D226" s="493"/>
      <c r="E226" s="120" t="str">
        <f t="shared" ref="E226:J226" si="41">E22</f>
        <v>Actuals           2013-2014</v>
      </c>
      <c r="F226" s="120" t="str">
        <f t="shared" si="41"/>
        <v>Approved Estimates          2014-2015</v>
      </c>
      <c r="G226" s="120" t="str">
        <f t="shared" si="41"/>
        <v>Revised Estimates                 2014-2015</v>
      </c>
      <c r="H226" s="120" t="str">
        <f t="shared" si="41"/>
        <v>Budget Estimates      2015-2016</v>
      </c>
      <c r="I226" s="120" t="str">
        <f t="shared" si="41"/>
        <v>Forward Estimates     2016-2017</v>
      </c>
      <c r="J226" s="120" t="str">
        <f t="shared" si="41"/>
        <v>Forward Estimates     2017-2018</v>
      </c>
    </row>
    <row r="227" spans="1:10" ht="12" customHeight="1" x14ac:dyDescent="0.2">
      <c r="A227" s="493" t="s">
        <v>6</v>
      </c>
      <c r="B227" s="493"/>
      <c r="C227" s="493"/>
      <c r="D227" s="493"/>
      <c r="E227" s="493"/>
      <c r="F227" s="493"/>
      <c r="G227" s="493"/>
      <c r="H227" s="493"/>
      <c r="I227" s="493"/>
      <c r="J227" s="137"/>
    </row>
    <row r="228" spans="1:10" x14ac:dyDescent="0.2">
      <c r="A228" s="213">
        <v>210</v>
      </c>
      <c r="B228" s="483" t="s">
        <v>6</v>
      </c>
      <c r="C228" s="483"/>
      <c r="D228" s="483"/>
      <c r="E228" s="157">
        <v>2009259.76</v>
      </c>
      <c r="F228" s="155">
        <v>2170700</v>
      </c>
      <c r="G228" s="157">
        <v>2170700</v>
      </c>
      <c r="H228" s="156">
        <v>2190000</v>
      </c>
      <c r="I228" s="157">
        <v>2264800</v>
      </c>
      <c r="J228" s="157">
        <v>2289000</v>
      </c>
    </row>
    <row r="229" spans="1:10" x14ac:dyDescent="0.2">
      <c r="A229" s="213">
        <v>212</v>
      </c>
      <c r="B229" s="483" t="s">
        <v>8</v>
      </c>
      <c r="C229" s="483"/>
      <c r="D229" s="483"/>
      <c r="E229" s="157">
        <v>157423.26</v>
      </c>
      <c r="F229" s="155">
        <v>126600</v>
      </c>
      <c r="G229" s="157">
        <v>126600</v>
      </c>
      <c r="H229" s="156">
        <v>115100</v>
      </c>
      <c r="I229" s="157">
        <v>126600</v>
      </c>
      <c r="J229" s="157">
        <v>126600</v>
      </c>
    </row>
    <row r="230" spans="1:10" x14ac:dyDescent="0.2">
      <c r="A230" s="213">
        <v>216</v>
      </c>
      <c r="B230" s="483" t="s">
        <v>9</v>
      </c>
      <c r="C230" s="483"/>
      <c r="D230" s="483"/>
      <c r="E230" s="157">
        <v>43892.26</v>
      </c>
      <c r="F230" s="155">
        <v>22000</v>
      </c>
      <c r="G230" s="157">
        <v>22000</v>
      </c>
      <c r="H230" s="156">
        <v>34800</v>
      </c>
      <c r="I230" s="157">
        <v>34800</v>
      </c>
      <c r="J230" s="157">
        <v>34800</v>
      </c>
    </row>
    <row r="231" spans="1:10" x14ac:dyDescent="0.2">
      <c r="A231" s="213">
        <v>218</v>
      </c>
      <c r="B231" s="483" t="s">
        <v>272</v>
      </c>
      <c r="C231" s="483"/>
      <c r="D231" s="483"/>
      <c r="E231" s="157">
        <v>114716.47</v>
      </c>
      <c r="F231" s="155">
        <v>67800</v>
      </c>
      <c r="G231" s="157">
        <v>67800</v>
      </c>
      <c r="H231" s="156">
        <v>63400</v>
      </c>
      <c r="I231" s="157">
        <v>30000</v>
      </c>
      <c r="J231" s="157">
        <v>55000</v>
      </c>
    </row>
    <row r="232" spans="1:10" ht="15" customHeight="1" x14ac:dyDescent="0.2">
      <c r="A232" s="497" t="s">
        <v>273</v>
      </c>
      <c r="B232" s="497"/>
      <c r="C232" s="497"/>
      <c r="D232" s="497"/>
      <c r="E232" s="132">
        <f>SUM(E228:E231)</f>
        <v>2325291.75</v>
      </c>
      <c r="F232" s="132">
        <f t="shared" ref="F232:J232" si="42">SUM(F228:F231)</f>
        <v>2387100</v>
      </c>
      <c r="G232" s="132">
        <f t="shared" si="42"/>
        <v>2387100</v>
      </c>
      <c r="H232" s="132">
        <f t="shared" si="42"/>
        <v>2403300</v>
      </c>
      <c r="I232" s="132">
        <f t="shared" si="42"/>
        <v>2456200</v>
      </c>
      <c r="J232" s="132">
        <f t="shared" si="42"/>
        <v>2505400</v>
      </c>
    </row>
    <row r="233" spans="1:10" ht="11.25" customHeight="1" x14ac:dyDescent="0.2">
      <c r="A233" s="497" t="s">
        <v>274</v>
      </c>
      <c r="B233" s="497"/>
      <c r="C233" s="497"/>
      <c r="D233" s="497"/>
      <c r="E233" s="497"/>
      <c r="F233" s="497"/>
      <c r="G233" s="497"/>
      <c r="H233" s="497"/>
      <c r="I233" s="497"/>
      <c r="J233" s="137"/>
    </row>
    <row r="234" spans="1:10" x14ac:dyDescent="0.2">
      <c r="A234" s="213">
        <v>224</v>
      </c>
      <c r="B234" s="483" t="s">
        <v>187</v>
      </c>
      <c r="C234" s="483"/>
      <c r="D234" s="483"/>
      <c r="E234" s="157">
        <v>74213.320000000007</v>
      </c>
      <c r="F234" s="155">
        <v>90000</v>
      </c>
      <c r="G234" s="157">
        <v>90000</v>
      </c>
      <c r="H234" s="156">
        <v>80000</v>
      </c>
      <c r="I234" s="157">
        <v>80000</v>
      </c>
      <c r="J234" s="157">
        <v>80000</v>
      </c>
    </row>
    <row r="235" spans="1:10" x14ac:dyDescent="0.2">
      <c r="A235" s="213">
        <v>226</v>
      </c>
      <c r="B235" s="483" t="s">
        <v>188</v>
      </c>
      <c r="C235" s="483"/>
      <c r="D235" s="483"/>
      <c r="E235" s="157">
        <v>11890.7</v>
      </c>
      <c r="F235" s="155">
        <v>8600</v>
      </c>
      <c r="G235" s="157">
        <v>8600</v>
      </c>
      <c r="H235" s="156">
        <v>20000</v>
      </c>
      <c r="I235" s="157">
        <v>20000</v>
      </c>
      <c r="J235" s="157">
        <v>20000</v>
      </c>
    </row>
    <row r="236" spans="1:10" x14ac:dyDescent="0.2">
      <c r="A236" s="213">
        <v>228</v>
      </c>
      <c r="B236" s="483" t="s">
        <v>189</v>
      </c>
      <c r="C236" s="483"/>
      <c r="D236" s="483"/>
      <c r="E236" s="157">
        <v>34246.07</v>
      </c>
      <c r="F236" s="155">
        <v>35000</v>
      </c>
      <c r="G236" s="157">
        <v>70000</v>
      </c>
      <c r="H236" s="156">
        <v>70000</v>
      </c>
      <c r="I236" s="157">
        <v>70000</v>
      </c>
      <c r="J236" s="157">
        <v>70000</v>
      </c>
    </row>
    <row r="237" spans="1:10" x14ac:dyDescent="0.2">
      <c r="A237" s="213">
        <v>229</v>
      </c>
      <c r="B237" s="483" t="s">
        <v>190</v>
      </c>
      <c r="C237" s="483"/>
      <c r="D237" s="483"/>
      <c r="E237" s="157">
        <v>23202.03</v>
      </c>
      <c r="F237" s="155">
        <v>25000</v>
      </c>
      <c r="G237" s="157">
        <v>55000</v>
      </c>
      <c r="H237" s="156">
        <v>55000</v>
      </c>
      <c r="I237" s="157">
        <v>55000</v>
      </c>
      <c r="J237" s="157">
        <v>55000</v>
      </c>
    </row>
    <row r="238" spans="1:10" x14ac:dyDescent="0.2">
      <c r="A238" s="213">
        <v>232</v>
      </c>
      <c r="B238" s="483" t="s">
        <v>192</v>
      </c>
      <c r="C238" s="483"/>
      <c r="D238" s="483"/>
      <c r="E238" s="157">
        <v>126570.25</v>
      </c>
      <c r="F238" s="155">
        <v>115000</v>
      </c>
      <c r="G238" s="157">
        <v>50000</v>
      </c>
      <c r="H238" s="156">
        <v>110000</v>
      </c>
      <c r="I238" s="157">
        <v>110000</v>
      </c>
      <c r="J238" s="157">
        <v>110000</v>
      </c>
    </row>
    <row r="239" spans="1:10" x14ac:dyDescent="0.2">
      <c r="A239" s="213">
        <v>234</v>
      </c>
      <c r="B239" s="483" t="s">
        <v>483</v>
      </c>
      <c r="C239" s="483"/>
      <c r="D239" s="483"/>
      <c r="E239" s="157">
        <v>67550</v>
      </c>
      <c r="F239" s="155">
        <v>68000</v>
      </c>
      <c r="G239" s="157">
        <v>68000</v>
      </c>
      <c r="H239" s="156">
        <v>68000</v>
      </c>
      <c r="I239" s="157">
        <v>68000</v>
      </c>
      <c r="J239" s="157">
        <v>68000</v>
      </c>
    </row>
    <row r="240" spans="1:10" x14ac:dyDescent="0.2">
      <c r="A240" s="213">
        <v>236</v>
      </c>
      <c r="B240" s="483" t="s">
        <v>194</v>
      </c>
      <c r="C240" s="483"/>
      <c r="D240" s="483"/>
      <c r="E240" s="157">
        <v>0</v>
      </c>
      <c r="F240" s="155">
        <v>1500</v>
      </c>
      <c r="G240" s="157">
        <v>1500</v>
      </c>
      <c r="H240" s="156">
        <v>1500</v>
      </c>
      <c r="I240" s="157">
        <v>1500</v>
      </c>
      <c r="J240" s="157">
        <v>1500</v>
      </c>
    </row>
    <row r="241" spans="1:10" x14ac:dyDescent="0.2">
      <c r="A241" s="213">
        <v>260</v>
      </c>
      <c r="B241" s="483" t="s">
        <v>1349</v>
      </c>
      <c r="C241" s="483"/>
      <c r="D241" s="483"/>
      <c r="E241" s="157">
        <v>45000</v>
      </c>
      <c r="F241" s="155">
        <v>45000</v>
      </c>
      <c r="G241" s="157">
        <v>35000</v>
      </c>
      <c r="H241" s="156">
        <v>70000</v>
      </c>
      <c r="I241" s="157">
        <v>70000</v>
      </c>
      <c r="J241" s="157">
        <v>70000</v>
      </c>
    </row>
    <row r="242" spans="1:10" x14ac:dyDescent="0.2">
      <c r="A242" s="213">
        <v>262</v>
      </c>
      <c r="B242" s="483" t="s">
        <v>203</v>
      </c>
      <c r="C242" s="483"/>
      <c r="D242" s="483"/>
      <c r="E242" s="157">
        <v>212445</v>
      </c>
      <c r="F242" s="155">
        <v>0</v>
      </c>
      <c r="G242" s="157">
        <v>0</v>
      </c>
      <c r="H242" s="156">
        <v>0</v>
      </c>
      <c r="I242" s="157">
        <v>0</v>
      </c>
      <c r="J242" s="157">
        <v>0</v>
      </c>
    </row>
    <row r="243" spans="1:10" x14ac:dyDescent="0.2">
      <c r="A243" s="213">
        <v>275</v>
      </c>
      <c r="B243" s="483" t="s">
        <v>210</v>
      </c>
      <c r="C243" s="483"/>
      <c r="D243" s="483"/>
      <c r="E243" s="157">
        <v>52948.4</v>
      </c>
      <c r="F243" s="155">
        <v>60000</v>
      </c>
      <c r="G243" s="157">
        <v>60000</v>
      </c>
      <c r="H243" s="156">
        <v>60000</v>
      </c>
      <c r="I243" s="157">
        <v>60000</v>
      </c>
      <c r="J243" s="157">
        <v>60000</v>
      </c>
    </row>
    <row r="244" spans="1:10" x14ac:dyDescent="0.2">
      <c r="A244" s="213">
        <v>279</v>
      </c>
      <c r="B244" s="483" t="s">
        <v>214</v>
      </c>
      <c r="C244" s="483"/>
      <c r="D244" s="483"/>
      <c r="E244" s="157">
        <v>62675.65</v>
      </c>
      <c r="F244" s="155">
        <v>0</v>
      </c>
      <c r="G244" s="157">
        <v>0</v>
      </c>
      <c r="H244" s="156">
        <v>0</v>
      </c>
      <c r="I244" s="157">
        <v>0</v>
      </c>
      <c r="J244" s="157">
        <v>0</v>
      </c>
    </row>
    <row r="245" spans="1:10" ht="15" customHeight="1" x14ac:dyDescent="0.2">
      <c r="A245" s="497" t="s">
        <v>276</v>
      </c>
      <c r="B245" s="497"/>
      <c r="C245" s="497"/>
      <c r="D245" s="497"/>
      <c r="E245" s="132">
        <f t="shared" ref="E245:J245" si="43">SUM(E234:E244)</f>
        <v>710741.42</v>
      </c>
      <c r="F245" s="193">
        <f t="shared" si="43"/>
        <v>448100</v>
      </c>
      <c r="G245" s="132">
        <f t="shared" si="43"/>
        <v>438100</v>
      </c>
      <c r="H245" s="132">
        <f>SUM(H234:H244)</f>
        <v>534500</v>
      </c>
      <c r="I245" s="132">
        <f t="shared" si="43"/>
        <v>534500</v>
      </c>
      <c r="J245" s="132">
        <f t="shared" si="43"/>
        <v>534500</v>
      </c>
    </row>
    <row r="246" spans="1:10" ht="12" customHeight="1" x14ac:dyDescent="0.2">
      <c r="A246" s="498" t="s">
        <v>277</v>
      </c>
      <c r="B246" s="498"/>
      <c r="C246" s="498"/>
      <c r="D246" s="498"/>
      <c r="E246" s="134">
        <f t="shared" ref="E246:J246" si="44">SUM(E232,E245)</f>
        <v>3036033.17</v>
      </c>
      <c r="F246" s="134">
        <f t="shared" si="44"/>
        <v>2835200</v>
      </c>
      <c r="G246" s="134">
        <f t="shared" si="44"/>
        <v>2825200</v>
      </c>
      <c r="H246" s="134">
        <f t="shared" si="44"/>
        <v>2937800</v>
      </c>
      <c r="I246" s="134">
        <f t="shared" si="44"/>
        <v>2990700</v>
      </c>
      <c r="J246" s="134">
        <f t="shared" si="44"/>
        <v>3039900</v>
      </c>
    </row>
    <row r="247" spans="1:10" ht="8.25" customHeight="1" x14ac:dyDescent="0.2">
      <c r="A247" s="483"/>
      <c r="B247" s="483"/>
      <c r="C247" s="483"/>
      <c r="D247" s="483"/>
      <c r="E247" s="483"/>
      <c r="F247" s="483"/>
      <c r="G247" s="483"/>
      <c r="H247" s="483"/>
      <c r="I247" s="483"/>
      <c r="J247" s="137"/>
    </row>
    <row r="248" spans="1:10" x14ac:dyDescent="0.2">
      <c r="A248" s="500" t="s">
        <v>14</v>
      </c>
      <c r="B248" s="500"/>
      <c r="C248" s="500"/>
      <c r="D248" s="500"/>
      <c r="E248" s="500"/>
      <c r="F248" s="500"/>
      <c r="G248" s="500"/>
      <c r="H248" s="500"/>
      <c r="I248" s="500"/>
      <c r="J248" s="500"/>
    </row>
    <row r="249" spans="1:10" ht="18.600000000000001" customHeight="1" x14ac:dyDescent="0.2">
      <c r="A249" s="484" t="s">
        <v>224</v>
      </c>
      <c r="B249" s="484"/>
      <c r="C249" s="484"/>
      <c r="D249" s="484"/>
      <c r="E249" s="482" t="str">
        <f t="shared" ref="E249:J249" si="45">E22</f>
        <v>Actuals           2013-2014</v>
      </c>
      <c r="F249" s="482" t="str">
        <f t="shared" si="45"/>
        <v>Approved Estimates          2014-2015</v>
      </c>
      <c r="G249" s="482" t="str">
        <f t="shared" si="45"/>
        <v>Revised Estimates                 2014-2015</v>
      </c>
      <c r="H249" s="482" t="str">
        <f t="shared" si="45"/>
        <v>Budget Estimates      2015-2016</v>
      </c>
      <c r="I249" s="482" t="str">
        <f t="shared" si="45"/>
        <v>Forward Estimates     2016-2017</v>
      </c>
      <c r="J249" s="482" t="str">
        <f t="shared" si="45"/>
        <v>Forward Estimates     2017-2018</v>
      </c>
    </row>
    <row r="250" spans="1:10" ht="15" customHeight="1" x14ac:dyDescent="0.2">
      <c r="A250" s="119" t="s">
        <v>225</v>
      </c>
      <c r="B250" s="119" t="s">
        <v>226</v>
      </c>
      <c r="C250" s="484" t="s">
        <v>227</v>
      </c>
      <c r="D250" s="484"/>
      <c r="E250" s="475"/>
      <c r="F250" s="475"/>
      <c r="G250" s="475"/>
      <c r="H250" s="475"/>
      <c r="I250" s="475"/>
      <c r="J250" s="475"/>
    </row>
    <row r="251" spans="1:10" ht="15" customHeight="1" x14ac:dyDescent="0.2">
      <c r="A251" s="135"/>
      <c r="B251" s="135"/>
      <c r="C251" s="497"/>
      <c r="D251" s="497"/>
      <c r="E251" s="133"/>
      <c r="F251" s="155"/>
      <c r="G251" s="133"/>
      <c r="H251" s="123"/>
      <c r="I251" s="133"/>
      <c r="J251" s="122"/>
    </row>
    <row r="252" spans="1:10" ht="15" customHeight="1" x14ac:dyDescent="0.2">
      <c r="A252" s="135"/>
      <c r="B252" s="135"/>
      <c r="C252" s="497"/>
      <c r="D252" s="497"/>
      <c r="E252" s="133"/>
      <c r="F252" s="155"/>
      <c r="G252" s="133"/>
      <c r="H252" s="123"/>
      <c r="I252" s="133"/>
      <c r="J252" s="122"/>
    </row>
    <row r="253" spans="1:10" x14ac:dyDescent="0.2">
      <c r="A253" s="487" t="s">
        <v>14</v>
      </c>
      <c r="B253" s="487"/>
      <c r="C253" s="487"/>
      <c r="D253" s="487"/>
      <c r="E253" s="124">
        <v>0</v>
      </c>
      <c r="F253" s="124">
        <v>0</v>
      </c>
      <c r="G253" s="124">
        <v>0</v>
      </c>
      <c r="H253" s="124">
        <v>0</v>
      </c>
      <c r="I253" s="124">
        <v>0</v>
      </c>
      <c r="J253" s="124">
        <v>0</v>
      </c>
    </row>
    <row r="254" spans="1:10" ht="12" customHeight="1" x14ac:dyDescent="0.2">
      <c r="A254" s="537"/>
      <c r="B254" s="537"/>
      <c r="C254" s="537"/>
      <c r="D254" s="537"/>
      <c r="E254" s="537"/>
      <c r="F254" s="537"/>
      <c r="G254" s="537"/>
      <c r="H254" s="537"/>
      <c r="I254" s="537"/>
      <c r="J254" s="537"/>
    </row>
    <row r="255" spans="1:10" ht="13.5" customHeight="1" x14ac:dyDescent="0.2">
      <c r="A255" s="499" t="s">
        <v>266</v>
      </c>
      <c r="B255" s="499"/>
      <c r="C255" s="499"/>
      <c r="D255" s="499"/>
      <c r="E255" s="499"/>
      <c r="F255" s="499"/>
      <c r="G255" s="499"/>
      <c r="H255" s="499"/>
      <c r="I255" s="499"/>
      <c r="J255" s="499"/>
    </row>
    <row r="256" spans="1:10" ht="13.5" customHeight="1" x14ac:dyDescent="0.2">
      <c r="A256" s="484" t="s">
        <v>278</v>
      </c>
      <c r="B256" s="484"/>
      <c r="C256" s="484"/>
      <c r="D256" s="120" t="s">
        <v>279</v>
      </c>
      <c r="E256" s="120" t="s">
        <v>280</v>
      </c>
      <c r="F256" s="484" t="s">
        <v>278</v>
      </c>
      <c r="G256" s="484"/>
      <c r="H256" s="484"/>
      <c r="I256" s="120" t="s">
        <v>279</v>
      </c>
      <c r="J256" s="120" t="s">
        <v>280</v>
      </c>
    </row>
    <row r="257" spans="1:10" ht="13.5" customHeight="1" x14ac:dyDescent="0.2">
      <c r="A257" s="485" t="s">
        <v>2573</v>
      </c>
      <c r="B257" s="485"/>
      <c r="C257" s="485"/>
      <c r="D257" s="121" t="s">
        <v>1509</v>
      </c>
      <c r="E257" s="121">
        <v>1</v>
      </c>
      <c r="F257" s="485" t="s">
        <v>2574</v>
      </c>
      <c r="G257" s="485"/>
      <c r="H257" s="485"/>
      <c r="I257" s="121" t="s">
        <v>2317</v>
      </c>
      <c r="J257" s="121">
        <v>1</v>
      </c>
    </row>
    <row r="258" spans="1:10" ht="13.5" customHeight="1" x14ac:dyDescent="0.2">
      <c r="A258" s="485" t="s">
        <v>2575</v>
      </c>
      <c r="B258" s="485"/>
      <c r="C258" s="485"/>
      <c r="D258" s="121" t="s">
        <v>2576</v>
      </c>
      <c r="E258" s="121">
        <v>1</v>
      </c>
      <c r="F258" s="485" t="s">
        <v>1156</v>
      </c>
      <c r="G258" s="485"/>
      <c r="H258" s="485"/>
      <c r="I258" s="121" t="s">
        <v>1157</v>
      </c>
      <c r="J258" s="121">
        <v>1</v>
      </c>
    </row>
    <row r="259" spans="1:10" ht="13.5" customHeight="1" x14ac:dyDescent="0.2">
      <c r="A259" s="485" t="s">
        <v>2577</v>
      </c>
      <c r="B259" s="485"/>
      <c r="C259" s="485"/>
      <c r="D259" s="121" t="s">
        <v>2578</v>
      </c>
      <c r="E259" s="121">
        <v>6</v>
      </c>
      <c r="F259" s="485" t="s">
        <v>2579</v>
      </c>
      <c r="G259" s="485"/>
      <c r="H259" s="485"/>
      <c r="I259" s="121" t="s">
        <v>2319</v>
      </c>
      <c r="J259" s="121">
        <v>1</v>
      </c>
    </row>
    <row r="260" spans="1:10" ht="13.5" customHeight="1" x14ac:dyDescent="0.2">
      <c r="A260" s="485" t="s">
        <v>2580</v>
      </c>
      <c r="B260" s="485"/>
      <c r="C260" s="485"/>
      <c r="D260" s="121" t="s">
        <v>2564</v>
      </c>
      <c r="E260" s="121">
        <v>16</v>
      </c>
      <c r="F260" s="485" t="s">
        <v>2568</v>
      </c>
      <c r="G260" s="485"/>
      <c r="H260" s="485"/>
      <c r="I260" s="121" t="s">
        <v>2329</v>
      </c>
      <c r="J260" s="121">
        <v>1</v>
      </c>
    </row>
    <row r="261" spans="1:10" ht="13.5" customHeight="1" x14ac:dyDescent="0.2">
      <c r="A261" s="485" t="s">
        <v>2581</v>
      </c>
      <c r="B261" s="485"/>
      <c r="C261" s="485"/>
      <c r="D261" s="121" t="s">
        <v>2567</v>
      </c>
      <c r="E261" s="121">
        <v>2</v>
      </c>
      <c r="F261" s="485" t="s">
        <v>2328</v>
      </c>
      <c r="G261" s="485"/>
      <c r="H261" s="485"/>
      <c r="I261" s="121" t="s">
        <v>2329</v>
      </c>
      <c r="J261" s="121">
        <v>1</v>
      </c>
    </row>
    <row r="262" spans="1:10" ht="13.5" customHeight="1" x14ac:dyDescent="0.2">
      <c r="A262" s="485" t="s">
        <v>2582</v>
      </c>
      <c r="B262" s="485"/>
      <c r="C262" s="485"/>
      <c r="D262" s="121" t="s">
        <v>2570</v>
      </c>
      <c r="E262" s="121">
        <v>1</v>
      </c>
      <c r="F262" s="485" t="s">
        <v>2583</v>
      </c>
      <c r="G262" s="485"/>
      <c r="H262" s="485"/>
      <c r="I262" s="121">
        <v>0</v>
      </c>
      <c r="J262" s="121">
        <v>1</v>
      </c>
    </row>
    <row r="263" spans="1:10" ht="13.5" customHeight="1" x14ac:dyDescent="0.2">
      <c r="A263" s="485" t="s">
        <v>2584</v>
      </c>
      <c r="B263" s="485"/>
      <c r="C263" s="485"/>
      <c r="D263" s="121" t="s">
        <v>2585</v>
      </c>
      <c r="E263" s="121">
        <v>1</v>
      </c>
      <c r="F263" s="485" t="s">
        <v>2584</v>
      </c>
      <c r="G263" s="485"/>
      <c r="H263" s="485"/>
      <c r="I263" s="121">
        <v>0</v>
      </c>
      <c r="J263" s="121">
        <v>2</v>
      </c>
    </row>
    <row r="264" spans="1:10" ht="13.5" customHeight="1" x14ac:dyDescent="0.2">
      <c r="A264" s="485" t="s">
        <v>2586</v>
      </c>
      <c r="B264" s="485"/>
      <c r="C264" s="485"/>
      <c r="D264" s="121" t="s">
        <v>2317</v>
      </c>
      <c r="E264" s="121">
        <v>6</v>
      </c>
      <c r="F264" s="485" t="s">
        <v>2587</v>
      </c>
      <c r="G264" s="485"/>
      <c r="H264" s="485"/>
      <c r="I264" s="121">
        <v>0</v>
      </c>
      <c r="J264" s="121">
        <v>1</v>
      </c>
    </row>
    <row r="265" spans="1:10" ht="13.5" customHeight="1" x14ac:dyDescent="0.2">
      <c r="A265" s="485" t="s">
        <v>2588</v>
      </c>
      <c r="B265" s="485"/>
      <c r="C265" s="485"/>
      <c r="D265" s="121" t="s">
        <v>1155</v>
      </c>
      <c r="E265" s="121">
        <v>1</v>
      </c>
      <c r="F265" s="485" t="s">
        <v>2589</v>
      </c>
      <c r="G265" s="485"/>
      <c r="H265" s="485"/>
      <c r="I265" s="121">
        <v>0</v>
      </c>
      <c r="J265" s="121">
        <v>1</v>
      </c>
    </row>
    <row r="266" spans="1:10" ht="15" customHeight="1" x14ac:dyDescent="0.2">
      <c r="A266" s="485" t="s">
        <v>2590</v>
      </c>
      <c r="B266" s="485"/>
      <c r="C266" s="485"/>
      <c r="D266" s="121" t="s">
        <v>1155</v>
      </c>
      <c r="E266" s="121">
        <v>1</v>
      </c>
      <c r="F266" s="485" t="s">
        <v>2454</v>
      </c>
      <c r="G266" s="485"/>
      <c r="H266" s="485"/>
      <c r="I266" s="121">
        <v>0</v>
      </c>
      <c r="J266" s="121">
        <v>1</v>
      </c>
    </row>
    <row r="267" spans="1:10" ht="15" customHeight="1" x14ac:dyDescent="0.2">
      <c r="A267" s="485" t="s">
        <v>2571</v>
      </c>
      <c r="B267" s="485"/>
      <c r="C267" s="485"/>
      <c r="D267" s="121" t="s">
        <v>1155</v>
      </c>
      <c r="E267" s="121">
        <v>1</v>
      </c>
      <c r="F267" s="485"/>
      <c r="G267" s="485"/>
      <c r="H267" s="485"/>
      <c r="I267" s="121"/>
      <c r="J267" s="121"/>
    </row>
    <row r="268" spans="1:10" ht="15" customHeight="1" x14ac:dyDescent="0.2">
      <c r="A268" s="585" t="s">
        <v>281</v>
      </c>
      <c r="B268" s="585"/>
      <c r="C268" s="585"/>
      <c r="D268" s="585"/>
      <c r="E268" s="585"/>
      <c r="F268" s="585"/>
      <c r="G268" s="585"/>
      <c r="H268" s="585"/>
      <c r="I268" s="585"/>
      <c r="J268" s="252">
        <f>SUM(E257:E267,J257:J267)</f>
        <v>48</v>
      </c>
    </row>
    <row r="269" spans="1:10" ht="15" customHeight="1" x14ac:dyDescent="0.2">
      <c r="A269" s="483"/>
      <c r="B269" s="483"/>
      <c r="C269" s="483"/>
      <c r="D269" s="483"/>
      <c r="E269" s="483"/>
      <c r="F269" s="483"/>
      <c r="G269" s="483"/>
      <c r="H269" s="483"/>
      <c r="I269" s="483"/>
      <c r="J269" s="483"/>
    </row>
    <row r="270" spans="1:10" x14ac:dyDescent="0.2">
      <c r="A270" s="502" t="s">
        <v>282</v>
      </c>
      <c r="B270" s="502"/>
      <c r="C270" s="502"/>
      <c r="D270" s="502"/>
      <c r="E270" s="502"/>
      <c r="F270" s="502"/>
      <c r="G270" s="502"/>
      <c r="H270" s="502"/>
      <c r="I270" s="502"/>
      <c r="J270" s="502"/>
    </row>
    <row r="271" spans="1:10" x14ac:dyDescent="0.2">
      <c r="A271" s="503" t="s">
        <v>283</v>
      </c>
      <c r="B271" s="503"/>
      <c r="C271" s="503"/>
      <c r="D271" s="503"/>
      <c r="E271" s="503"/>
      <c r="F271" s="503"/>
      <c r="G271" s="503"/>
      <c r="H271" s="503"/>
      <c r="I271" s="503"/>
      <c r="J271" s="503"/>
    </row>
    <row r="272" spans="1:10" x14ac:dyDescent="0.2">
      <c r="A272" s="538" t="s">
        <v>1350</v>
      </c>
      <c r="B272" s="538"/>
      <c r="C272" s="538"/>
      <c r="D272" s="538"/>
      <c r="E272" s="538"/>
      <c r="F272" s="538"/>
      <c r="G272" s="538"/>
      <c r="H272" s="538"/>
      <c r="I272" s="538"/>
      <c r="J272" s="538"/>
    </row>
    <row r="273" spans="1:10" x14ac:dyDescent="0.2">
      <c r="A273" s="538" t="s">
        <v>1351</v>
      </c>
      <c r="B273" s="538"/>
      <c r="C273" s="538"/>
      <c r="D273" s="538"/>
      <c r="E273" s="538"/>
      <c r="F273" s="538"/>
      <c r="G273" s="538"/>
      <c r="H273" s="538"/>
      <c r="I273" s="538"/>
      <c r="J273" s="538"/>
    </row>
    <row r="274" spans="1:10" ht="15" customHeight="1" x14ac:dyDescent="0.2">
      <c r="A274" s="538" t="s">
        <v>1352</v>
      </c>
      <c r="B274" s="538"/>
      <c r="C274" s="538"/>
      <c r="D274" s="538"/>
      <c r="E274" s="538"/>
      <c r="F274" s="538"/>
      <c r="G274" s="538"/>
      <c r="H274" s="538"/>
      <c r="I274" s="538"/>
      <c r="J274" s="538"/>
    </row>
    <row r="275" spans="1:10" ht="15" customHeight="1" x14ac:dyDescent="0.2">
      <c r="A275" s="538" t="s">
        <v>1353</v>
      </c>
      <c r="B275" s="538"/>
      <c r="C275" s="538"/>
      <c r="D275" s="538"/>
      <c r="E275" s="538"/>
      <c r="F275" s="538"/>
      <c r="G275" s="538"/>
      <c r="H275" s="538"/>
      <c r="I275" s="538"/>
      <c r="J275" s="538"/>
    </row>
    <row r="276" spans="1:10" ht="15" customHeight="1" x14ac:dyDescent="0.2">
      <c r="A276" s="538" t="s">
        <v>1354</v>
      </c>
      <c r="B276" s="538"/>
      <c r="C276" s="538"/>
      <c r="D276" s="538"/>
      <c r="E276" s="538"/>
      <c r="F276" s="538"/>
      <c r="G276" s="538"/>
      <c r="H276" s="538"/>
      <c r="I276" s="538"/>
      <c r="J276" s="538"/>
    </row>
    <row r="277" spans="1:10" x14ac:dyDescent="0.2">
      <c r="A277" s="483"/>
      <c r="B277" s="483"/>
      <c r="C277" s="483"/>
      <c r="D277" s="483"/>
      <c r="E277" s="483"/>
      <c r="F277" s="483"/>
      <c r="G277" s="483"/>
      <c r="H277" s="483"/>
      <c r="I277" s="483"/>
      <c r="J277" s="483"/>
    </row>
    <row r="278" spans="1:10" x14ac:dyDescent="0.2">
      <c r="A278" s="506" t="s">
        <v>359</v>
      </c>
      <c r="B278" s="506"/>
      <c r="C278" s="506"/>
      <c r="D278" s="506"/>
      <c r="E278" s="506"/>
      <c r="F278" s="506"/>
      <c r="G278" s="506"/>
      <c r="H278" s="506"/>
      <c r="I278" s="506"/>
      <c r="J278" s="506"/>
    </row>
    <row r="279" spans="1:10" x14ac:dyDescent="0.2">
      <c r="A279" s="483"/>
      <c r="B279" s="483"/>
      <c r="C279" s="483"/>
      <c r="D279" s="483"/>
      <c r="E279" s="483"/>
      <c r="F279" s="483"/>
      <c r="G279" s="483"/>
      <c r="H279" s="483"/>
      <c r="I279" s="483"/>
      <c r="J279" s="483"/>
    </row>
    <row r="280" spans="1:10" x14ac:dyDescent="0.2">
      <c r="A280" s="483"/>
      <c r="B280" s="483"/>
      <c r="C280" s="483"/>
      <c r="D280" s="483"/>
      <c r="E280" s="483"/>
      <c r="F280" s="483"/>
      <c r="G280" s="483"/>
      <c r="H280" s="483"/>
      <c r="I280" s="483"/>
      <c r="J280" s="483"/>
    </row>
    <row r="281" spans="1:10" x14ac:dyDescent="0.2">
      <c r="A281" s="483"/>
      <c r="B281" s="483"/>
      <c r="C281" s="483"/>
      <c r="D281" s="483"/>
      <c r="E281" s="483"/>
      <c r="F281" s="483"/>
      <c r="G281" s="483"/>
      <c r="H281" s="483"/>
      <c r="I281" s="483"/>
      <c r="J281" s="483"/>
    </row>
    <row r="282" spans="1:10" ht="15" customHeight="1" x14ac:dyDescent="0.2">
      <c r="A282" s="483"/>
      <c r="B282" s="483"/>
      <c r="C282" s="483"/>
      <c r="D282" s="483"/>
      <c r="E282" s="483"/>
      <c r="F282" s="483"/>
      <c r="G282" s="483"/>
      <c r="H282" s="483"/>
      <c r="I282" s="483"/>
      <c r="J282" s="483"/>
    </row>
    <row r="283" spans="1:10" ht="22.5" x14ac:dyDescent="0.2">
      <c r="A283" s="502" t="s">
        <v>289</v>
      </c>
      <c r="B283" s="502"/>
      <c r="C283" s="502"/>
      <c r="D283" s="502"/>
      <c r="E283" s="502"/>
      <c r="F283" s="148" t="str">
        <f>F133</f>
        <v xml:space="preserve"> Actual 2013/14</v>
      </c>
      <c r="G283" s="148" t="str">
        <f>G133</f>
        <v xml:space="preserve"> Estimate 2014/15</v>
      </c>
      <c r="H283" s="148" t="str">
        <f>H133</f>
        <v xml:space="preserve"> Target 2015/16</v>
      </c>
      <c r="I283" s="148" t="str">
        <f>I133</f>
        <v xml:space="preserve"> Target 2016/17</v>
      </c>
      <c r="J283" s="148" t="str">
        <f>J133</f>
        <v xml:space="preserve"> Target 2017/18</v>
      </c>
    </row>
    <row r="284" spans="1:10" x14ac:dyDescent="0.2">
      <c r="A284" s="502" t="s">
        <v>295</v>
      </c>
      <c r="B284" s="502"/>
      <c r="C284" s="502"/>
      <c r="D284" s="502"/>
      <c r="E284" s="502"/>
      <c r="F284" s="502"/>
      <c r="G284" s="502"/>
      <c r="H284" s="502"/>
      <c r="I284" s="502"/>
      <c r="J284" s="502"/>
    </row>
    <row r="285" spans="1:10" x14ac:dyDescent="0.2">
      <c r="A285" s="530" t="s">
        <v>1355</v>
      </c>
      <c r="B285" s="530"/>
      <c r="C285" s="530"/>
      <c r="D285" s="530"/>
      <c r="E285" s="530"/>
      <c r="F285" s="200"/>
      <c r="G285" s="137"/>
      <c r="H285" s="137"/>
      <c r="I285" s="137"/>
      <c r="J285" s="137"/>
    </row>
    <row r="286" spans="1:10" x14ac:dyDescent="0.2">
      <c r="A286" s="530" t="s">
        <v>1356</v>
      </c>
      <c r="B286" s="530"/>
      <c r="C286" s="530"/>
      <c r="D286" s="530"/>
      <c r="E286" s="530"/>
      <c r="F286" s="200"/>
      <c r="G286" s="137"/>
      <c r="H286" s="137"/>
      <c r="I286" s="137"/>
      <c r="J286" s="137"/>
    </row>
    <row r="287" spans="1:10" x14ac:dyDescent="0.2">
      <c r="A287" s="530" t="s">
        <v>1357</v>
      </c>
      <c r="B287" s="530"/>
      <c r="C287" s="530"/>
      <c r="D287" s="530"/>
      <c r="E287" s="530"/>
      <c r="F287" s="200"/>
      <c r="G287" s="137"/>
      <c r="H287" s="137"/>
      <c r="I287" s="137"/>
      <c r="J287" s="137"/>
    </row>
    <row r="288" spans="1:10" ht="15" customHeight="1" x14ac:dyDescent="0.2">
      <c r="A288" s="530" t="s">
        <v>1358</v>
      </c>
      <c r="B288" s="530"/>
      <c r="C288" s="530"/>
      <c r="D288" s="530"/>
      <c r="E288" s="530"/>
      <c r="F288" s="200"/>
      <c r="G288" s="137"/>
      <c r="H288" s="137"/>
      <c r="I288" s="137"/>
      <c r="J288" s="137"/>
    </row>
    <row r="289" spans="1:10" x14ac:dyDescent="0.2">
      <c r="A289" s="530" t="s">
        <v>1359</v>
      </c>
      <c r="B289" s="530"/>
      <c r="C289" s="530"/>
      <c r="D289" s="530"/>
      <c r="E289" s="530"/>
      <c r="F289" s="200"/>
      <c r="G289" s="137"/>
      <c r="H289" s="137"/>
      <c r="I289" s="137"/>
      <c r="J289" s="137"/>
    </row>
    <row r="290" spans="1:10" x14ac:dyDescent="0.2">
      <c r="A290" s="507"/>
      <c r="B290" s="507"/>
      <c r="C290" s="507"/>
      <c r="D290" s="507"/>
      <c r="E290" s="507"/>
      <c r="F290" s="200"/>
      <c r="G290" s="137"/>
      <c r="H290" s="137"/>
      <c r="I290" s="137"/>
      <c r="J290" s="137"/>
    </row>
    <row r="291" spans="1:10" ht="24" customHeight="1" x14ac:dyDescent="0.2">
      <c r="A291" s="502" t="s">
        <v>300</v>
      </c>
      <c r="B291" s="502"/>
      <c r="C291" s="502"/>
      <c r="D291" s="502"/>
      <c r="E291" s="502"/>
      <c r="F291" s="502"/>
      <c r="G291" s="502"/>
      <c r="H291" s="502"/>
      <c r="I291" s="502"/>
      <c r="J291" s="502"/>
    </row>
    <row r="292" spans="1:10" x14ac:dyDescent="0.2">
      <c r="A292" s="530" t="s">
        <v>1360</v>
      </c>
      <c r="B292" s="530"/>
      <c r="C292" s="530"/>
      <c r="D292" s="530"/>
      <c r="E292" s="530"/>
      <c r="F292" s="200"/>
      <c r="G292" s="137"/>
      <c r="H292" s="137"/>
      <c r="I292" s="137"/>
      <c r="J292" s="137"/>
    </row>
    <row r="293" spans="1:10" x14ac:dyDescent="0.2">
      <c r="A293" s="530" t="s">
        <v>1361</v>
      </c>
      <c r="B293" s="530"/>
      <c r="C293" s="530"/>
      <c r="D293" s="530"/>
      <c r="E293" s="530"/>
      <c r="F293" s="200"/>
      <c r="G293" s="137"/>
      <c r="H293" s="137"/>
      <c r="I293" s="137"/>
      <c r="J293" s="137"/>
    </row>
    <row r="294" spans="1:10" ht="24.75" customHeight="1" x14ac:dyDescent="0.2">
      <c r="A294" s="531" t="s">
        <v>1362</v>
      </c>
      <c r="B294" s="531"/>
      <c r="C294" s="531"/>
      <c r="D294" s="531"/>
      <c r="E294" s="531"/>
      <c r="F294" s="200"/>
      <c r="G294" s="137"/>
      <c r="H294" s="137"/>
      <c r="I294" s="137"/>
      <c r="J294" s="137"/>
    </row>
    <row r="295" spans="1:10" x14ac:dyDescent="0.2">
      <c r="A295" s="530" t="s">
        <v>1363</v>
      </c>
      <c r="B295" s="530"/>
      <c r="C295" s="530"/>
      <c r="D295" s="530"/>
      <c r="E295" s="530"/>
      <c r="F295" s="200"/>
      <c r="G295" s="137"/>
      <c r="H295" s="137"/>
      <c r="I295" s="137"/>
      <c r="J295" s="137"/>
    </row>
    <row r="296" spans="1:10" ht="15" customHeight="1" x14ac:dyDescent="0.2">
      <c r="A296" s="530" t="s">
        <v>1364</v>
      </c>
      <c r="B296" s="530"/>
      <c r="C296" s="530"/>
      <c r="D296" s="530"/>
      <c r="E296" s="530"/>
      <c r="F296" s="200"/>
      <c r="G296" s="137"/>
      <c r="H296" s="137"/>
      <c r="I296" s="137"/>
      <c r="J296" s="137"/>
    </row>
    <row r="297" spans="1:10" ht="24" customHeight="1" x14ac:dyDescent="0.2">
      <c r="A297" s="531" t="s">
        <v>1365</v>
      </c>
      <c r="B297" s="531"/>
      <c r="C297" s="531"/>
      <c r="D297" s="531"/>
      <c r="E297" s="531"/>
      <c r="F297" s="200"/>
      <c r="G297" s="137"/>
      <c r="H297" s="137"/>
      <c r="I297" s="137"/>
      <c r="J297" s="137"/>
    </row>
    <row r="298" spans="1:10" ht="15" customHeight="1" x14ac:dyDescent="0.2">
      <c r="A298" s="483"/>
      <c r="B298" s="483"/>
      <c r="C298" s="483"/>
      <c r="D298" s="483"/>
      <c r="E298" s="483"/>
      <c r="F298" s="483"/>
      <c r="G298" s="483"/>
      <c r="H298" s="483"/>
      <c r="I298" s="483"/>
      <c r="J298" s="483"/>
    </row>
    <row r="299" spans="1:10" x14ac:dyDescent="0.2">
      <c r="A299" s="492" t="s">
        <v>1366</v>
      </c>
      <c r="B299" s="492"/>
      <c r="C299" s="492"/>
      <c r="D299" s="492"/>
      <c r="E299" s="492"/>
      <c r="F299" s="492"/>
      <c r="G299" s="492"/>
      <c r="H299" s="492"/>
      <c r="I299" s="492"/>
      <c r="J299" s="492"/>
    </row>
    <row r="300" spans="1:10" x14ac:dyDescent="0.2">
      <c r="A300" s="578" t="s">
        <v>269</v>
      </c>
      <c r="B300" s="578"/>
      <c r="C300" s="578"/>
      <c r="D300" s="578"/>
      <c r="E300" s="578"/>
      <c r="F300" s="578"/>
      <c r="G300" s="578"/>
      <c r="H300" s="578"/>
      <c r="I300" s="578"/>
      <c r="J300" s="578"/>
    </row>
    <row r="301" spans="1:10" ht="26.25" customHeight="1" x14ac:dyDescent="0.2">
      <c r="A301" s="483" t="s">
        <v>1367</v>
      </c>
      <c r="B301" s="483"/>
      <c r="C301" s="483"/>
      <c r="D301" s="483"/>
      <c r="E301" s="483"/>
      <c r="F301" s="483"/>
      <c r="G301" s="483"/>
      <c r="H301" s="483"/>
      <c r="I301" s="483"/>
      <c r="J301" s="483"/>
    </row>
    <row r="302" spans="1:10" ht="15" customHeight="1" x14ac:dyDescent="0.2">
      <c r="A302" s="482" t="s">
        <v>271</v>
      </c>
      <c r="B302" s="482"/>
      <c r="C302" s="482"/>
      <c r="D302" s="482"/>
      <c r="E302" s="482"/>
      <c r="F302" s="482"/>
      <c r="G302" s="482"/>
      <c r="H302" s="482"/>
      <c r="I302" s="482"/>
      <c r="J302" s="482"/>
    </row>
    <row r="303" spans="1:10" ht="33.75" x14ac:dyDescent="0.2">
      <c r="A303" s="131" t="s">
        <v>225</v>
      </c>
      <c r="B303" s="493" t="s">
        <v>224</v>
      </c>
      <c r="C303" s="493"/>
      <c r="D303" s="493"/>
      <c r="E303" s="120" t="str">
        <f t="shared" ref="E303:J303" si="46">E22</f>
        <v>Actuals           2013-2014</v>
      </c>
      <c r="F303" s="120" t="str">
        <f t="shared" si="46"/>
        <v>Approved Estimates          2014-2015</v>
      </c>
      <c r="G303" s="120" t="str">
        <f t="shared" si="46"/>
        <v>Revised Estimates                 2014-2015</v>
      </c>
      <c r="H303" s="120" t="str">
        <f t="shared" si="46"/>
        <v>Budget Estimates      2015-2016</v>
      </c>
      <c r="I303" s="120" t="str">
        <f t="shared" si="46"/>
        <v>Forward Estimates     2016-2017</v>
      </c>
      <c r="J303" s="120" t="str">
        <f t="shared" si="46"/>
        <v>Forward Estimates     2017-2018</v>
      </c>
    </row>
    <row r="304" spans="1:10" x14ac:dyDescent="0.2">
      <c r="A304" s="121"/>
      <c r="B304" s="485"/>
      <c r="C304" s="485"/>
      <c r="D304" s="485"/>
      <c r="E304" s="122"/>
      <c r="F304" s="192"/>
      <c r="G304" s="122"/>
      <c r="H304" s="123"/>
      <c r="I304" s="133"/>
      <c r="J304" s="133"/>
    </row>
    <row r="305" spans="1:10" ht="15" customHeight="1" x14ac:dyDescent="0.2">
      <c r="A305" s="487" t="s">
        <v>1303</v>
      </c>
      <c r="B305" s="487"/>
      <c r="C305" s="487"/>
      <c r="D305" s="487"/>
      <c r="E305" s="124">
        <f t="shared" ref="E305:J305" si="47">SUM(E304:E304)</f>
        <v>0</v>
      </c>
      <c r="F305" s="124">
        <f t="shared" si="47"/>
        <v>0</v>
      </c>
      <c r="G305" s="124">
        <f t="shared" si="47"/>
        <v>0</v>
      </c>
      <c r="H305" s="124">
        <f t="shared" si="47"/>
        <v>0</v>
      </c>
      <c r="I305" s="124">
        <f t="shared" si="47"/>
        <v>0</v>
      </c>
      <c r="J305" s="124">
        <f t="shared" si="47"/>
        <v>0</v>
      </c>
    </row>
    <row r="306" spans="1:10" ht="9" customHeight="1" x14ac:dyDescent="0.2">
      <c r="A306" s="483"/>
      <c r="B306" s="483"/>
      <c r="C306" s="483"/>
      <c r="D306" s="483"/>
      <c r="E306" s="483"/>
      <c r="F306" s="483"/>
      <c r="G306" s="483"/>
      <c r="H306" s="483"/>
      <c r="I306" s="483"/>
      <c r="J306" s="483"/>
    </row>
    <row r="307" spans="1:10" ht="15" customHeight="1" x14ac:dyDescent="0.2">
      <c r="A307" s="482" t="s">
        <v>262</v>
      </c>
      <c r="B307" s="482"/>
      <c r="C307" s="482"/>
      <c r="D307" s="482"/>
      <c r="E307" s="482"/>
      <c r="F307" s="482"/>
      <c r="G307" s="482"/>
      <c r="H307" s="482"/>
      <c r="I307" s="482"/>
      <c r="J307" s="482"/>
    </row>
    <row r="308" spans="1:10" ht="33.75" x14ac:dyDescent="0.2">
      <c r="A308" s="131" t="s">
        <v>225</v>
      </c>
      <c r="B308" s="493" t="s">
        <v>224</v>
      </c>
      <c r="C308" s="493"/>
      <c r="D308" s="493"/>
      <c r="E308" s="120" t="str">
        <f t="shared" ref="E308:J308" si="48">E22</f>
        <v>Actuals           2013-2014</v>
      </c>
      <c r="F308" s="120" t="str">
        <f t="shared" si="48"/>
        <v>Approved Estimates          2014-2015</v>
      </c>
      <c r="G308" s="120" t="str">
        <f t="shared" si="48"/>
        <v>Revised Estimates                 2014-2015</v>
      </c>
      <c r="H308" s="120" t="str">
        <f t="shared" si="48"/>
        <v>Budget Estimates      2015-2016</v>
      </c>
      <c r="I308" s="120" t="str">
        <f t="shared" si="48"/>
        <v>Forward Estimates     2016-2017</v>
      </c>
      <c r="J308" s="120" t="str">
        <f t="shared" si="48"/>
        <v>Forward Estimates     2017-2018</v>
      </c>
    </row>
    <row r="309" spans="1:10" ht="13.5" customHeight="1" x14ac:dyDescent="0.2">
      <c r="A309" s="493" t="s">
        <v>6</v>
      </c>
      <c r="B309" s="493"/>
      <c r="C309" s="493"/>
      <c r="D309" s="493"/>
      <c r="E309" s="493"/>
      <c r="F309" s="493"/>
      <c r="G309" s="493"/>
      <c r="H309" s="493"/>
      <c r="I309" s="493"/>
      <c r="J309" s="137"/>
    </row>
    <row r="310" spans="1:10" x14ac:dyDescent="0.2">
      <c r="A310" s="213">
        <v>210</v>
      </c>
      <c r="B310" s="483" t="s">
        <v>6</v>
      </c>
      <c r="C310" s="483"/>
      <c r="D310" s="483"/>
      <c r="E310" s="157">
        <v>171079.3</v>
      </c>
      <c r="F310" s="155">
        <v>169900</v>
      </c>
      <c r="G310" s="157">
        <v>169900</v>
      </c>
      <c r="H310" s="156">
        <v>171500</v>
      </c>
      <c r="I310" s="157">
        <v>170100</v>
      </c>
      <c r="J310" s="157">
        <v>173100</v>
      </c>
    </row>
    <row r="311" spans="1:10" x14ac:dyDescent="0.2">
      <c r="A311" s="213">
        <v>212</v>
      </c>
      <c r="B311" s="483" t="s">
        <v>8</v>
      </c>
      <c r="C311" s="483"/>
      <c r="D311" s="483"/>
      <c r="E311" s="157">
        <v>0</v>
      </c>
      <c r="F311" s="155">
        <v>0</v>
      </c>
      <c r="G311" s="157">
        <v>0</v>
      </c>
      <c r="H311" s="156">
        <v>0</v>
      </c>
      <c r="I311" s="157">
        <v>0</v>
      </c>
      <c r="J311" s="157">
        <v>0</v>
      </c>
    </row>
    <row r="312" spans="1:10" x14ac:dyDescent="0.2">
      <c r="A312" s="213">
        <v>216</v>
      </c>
      <c r="B312" s="483" t="s">
        <v>9</v>
      </c>
      <c r="C312" s="483"/>
      <c r="D312" s="483"/>
      <c r="E312" s="157">
        <v>9600</v>
      </c>
      <c r="F312" s="155">
        <v>9600</v>
      </c>
      <c r="G312" s="157">
        <v>9600</v>
      </c>
      <c r="H312" s="156">
        <v>9600</v>
      </c>
      <c r="I312" s="157">
        <v>9600</v>
      </c>
      <c r="J312" s="157">
        <v>9600</v>
      </c>
    </row>
    <row r="313" spans="1:10" x14ac:dyDescent="0.2">
      <c r="A313" s="213">
        <v>218</v>
      </c>
      <c r="B313" s="483" t="s">
        <v>272</v>
      </c>
      <c r="C313" s="483"/>
      <c r="D313" s="483"/>
      <c r="E313" s="157">
        <v>0</v>
      </c>
      <c r="F313" s="155">
        <v>0</v>
      </c>
      <c r="G313" s="157">
        <v>0</v>
      </c>
      <c r="H313" s="156">
        <v>0</v>
      </c>
      <c r="I313" s="157">
        <v>0</v>
      </c>
      <c r="J313" s="157">
        <v>0</v>
      </c>
    </row>
    <row r="314" spans="1:10" ht="13.5" customHeight="1" x14ac:dyDescent="0.2">
      <c r="A314" s="497" t="s">
        <v>273</v>
      </c>
      <c r="B314" s="497"/>
      <c r="C314" s="497"/>
      <c r="D314" s="497"/>
      <c r="E314" s="132">
        <f>SUM(E310:E313)</f>
        <v>180679.3</v>
      </c>
      <c r="F314" s="132">
        <f t="shared" ref="F314:J314" si="49">SUM(F310:F313)</f>
        <v>179500</v>
      </c>
      <c r="G314" s="132">
        <f t="shared" si="49"/>
        <v>179500</v>
      </c>
      <c r="H314" s="132">
        <f t="shared" si="49"/>
        <v>181100</v>
      </c>
      <c r="I314" s="132">
        <f t="shared" si="49"/>
        <v>179700</v>
      </c>
      <c r="J314" s="132">
        <f t="shared" si="49"/>
        <v>182700</v>
      </c>
    </row>
    <row r="315" spans="1:10" ht="13.5" customHeight="1" x14ac:dyDescent="0.2">
      <c r="A315" s="497" t="s">
        <v>274</v>
      </c>
      <c r="B315" s="497"/>
      <c r="C315" s="497"/>
      <c r="D315" s="497"/>
      <c r="E315" s="497"/>
      <c r="F315" s="497"/>
      <c r="G315" s="497"/>
      <c r="H315" s="497"/>
      <c r="I315" s="497"/>
      <c r="J315" s="137"/>
    </row>
    <row r="316" spans="1:10" x14ac:dyDescent="0.2">
      <c r="A316" s="213">
        <v>224</v>
      </c>
      <c r="B316" s="483" t="s">
        <v>187</v>
      </c>
      <c r="C316" s="483"/>
      <c r="D316" s="483"/>
      <c r="E316" s="157">
        <v>49297.96</v>
      </c>
      <c r="F316" s="155">
        <v>38800</v>
      </c>
      <c r="G316" s="157">
        <v>38800</v>
      </c>
      <c r="H316" s="156">
        <v>28000</v>
      </c>
      <c r="I316" s="157">
        <v>28000</v>
      </c>
      <c r="J316" s="157">
        <v>28000</v>
      </c>
    </row>
    <row r="317" spans="1:10" x14ac:dyDescent="0.2">
      <c r="A317" s="213">
        <v>226</v>
      </c>
      <c r="B317" s="483" t="s">
        <v>188</v>
      </c>
      <c r="C317" s="483"/>
      <c r="D317" s="483"/>
      <c r="E317" s="157">
        <v>6698.01</v>
      </c>
      <c r="F317" s="155">
        <v>3800</v>
      </c>
      <c r="G317" s="157">
        <v>3800</v>
      </c>
      <c r="H317" s="156">
        <v>8000</v>
      </c>
      <c r="I317" s="157">
        <v>8000</v>
      </c>
      <c r="J317" s="157">
        <v>8000</v>
      </c>
    </row>
    <row r="318" spans="1:10" x14ac:dyDescent="0.2">
      <c r="A318" s="213">
        <v>228</v>
      </c>
      <c r="B318" s="483" t="s">
        <v>189</v>
      </c>
      <c r="C318" s="483"/>
      <c r="D318" s="483"/>
      <c r="E318" s="157">
        <v>3995.24</v>
      </c>
      <c r="F318" s="155">
        <v>4000</v>
      </c>
      <c r="G318" s="157">
        <v>4000</v>
      </c>
      <c r="H318" s="156">
        <v>8000</v>
      </c>
      <c r="I318" s="157">
        <v>8000</v>
      </c>
      <c r="J318" s="157">
        <v>8000</v>
      </c>
    </row>
    <row r="319" spans="1:10" x14ac:dyDescent="0.2">
      <c r="A319" s="213">
        <v>229</v>
      </c>
      <c r="B319" s="483" t="s">
        <v>190</v>
      </c>
      <c r="C319" s="483"/>
      <c r="D319" s="483"/>
      <c r="E319" s="157">
        <v>3120</v>
      </c>
      <c r="F319" s="155">
        <v>3200</v>
      </c>
      <c r="G319" s="157">
        <v>3200</v>
      </c>
      <c r="H319" s="156">
        <v>20000</v>
      </c>
      <c r="I319" s="157">
        <v>20000</v>
      </c>
      <c r="J319" s="157">
        <v>20000</v>
      </c>
    </row>
    <row r="320" spans="1:10" x14ac:dyDescent="0.2">
      <c r="A320" s="213">
        <v>232</v>
      </c>
      <c r="B320" s="483" t="s">
        <v>192</v>
      </c>
      <c r="C320" s="483"/>
      <c r="D320" s="483"/>
      <c r="E320" s="157">
        <v>1480</v>
      </c>
      <c r="F320" s="155">
        <v>10000</v>
      </c>
      <c r="G320" s="157">
        <v>10000</v>
      </c>
      <c r="H320" s="156">
        <v>10000</v>
      </c>
      <c r="I320" s="157">
        <v>10000</v>
      </c>
      <c r="J320" s="157">
        <v>10000</v>
      </c>
    </row>
    <row r="321" spans="1:10" x14ac:dyDescent="0.2">
      <c r="A321" s="213">
        <v>234</v>
      </c>
      <c r="B321" s="483" t="s">
        <v>483</v>
      </c>
      <c r="C321" s="483"/>
      <c r="D321" s="483"/>
      <c r="E321" s="157">
        <v>72000</v>
      </c>
      <c r="F321" s="155">
        <v>72000</v>
      </c>
      <c r="G321" s="157">
        <v>72000</v>
      </c>
      <c r="H321" s="156">
        <v>72000</v>
      </c>
      <c r="I321" s="157">
        <v>72000</v>
      </c>
      <c r="J321" s="157">
        <v>72000</v>
      </c>
    </row>
    <row r="322" spans="1:10" x14ac:dyDescent="0.2">
      <c r="A322" s="213">
        <v>236</v>
      </c>
      <c r="B322" s="483" t="s">
        <v>194</v>
      </c>
      <c r="C322" s="483"/>
      <c r="D322" s="483"/>
      <c r="E322" s="157">
        <v>0</v>
      </c>
      <c r="F322" s="155">
        <v>0</v>
      </c>
      <c r="G322" s="157">
        <v>0</v>
      </c>
      <c r="H322" s="156">
        <v>6000</v>
      </c>
      <c r="I322" s="157">
        <v>6000</v>
      </c>
      <c r="J322" s="157">
        <v>6000</v>
      </c>
    </row>
    <row r="323" spans="1:10" x14ac:dyDescent="0.2">
      <c r="A323" s="213">
        <v>246</v>
      </c>
      <c r="B323" s="483" t="s">
        <v>199</v>
      </c>
      <c r="C323" s="483"/>
      <c r="D323" s="483"/>
      <c r="E323" s="157">
        <v>4300</v>
      </c>
      <c r="F323" s="155">
        <v>2000</v>
      </c>
      <c r="G323" s="157">
        <v>2000</v>
      </c>
      <c r="H323" s="156">
        <v>7000</v>
      </c>
      <c r="I323" s="157">
        <v>7000</v>
      </c>
      <c r="J323" s="157">
        <v>7000</v>
      </c>
    </row>
    <row r="324" spans="1:10" x14ac:dyDescent="0.2">
      <c r="A324" s="213">
        <v>262</v>
      </c>
      <c r="B324" s="483" t="s">
        <v>203</v>
      </c>
      <c r="C324" s="483"/>
      <c r="D324" s="483"/>
      <c r="E324" s="157">
        <v>5997.3</v>
      </c>
      <c r="F324" s="155">
        <v>6000</v>
      </c>
      <c r="G324" s="157">
        <v>6000</v>
      </c>
      <c r="H324" s="156">
        <v>0</v>
      </c>
      <c r="I324" s="157">
        <v>0</v>
      </c>
      <c r="J324" s="157">
        <v>0</v>
      </c>
    </row>
    <row r="325" spans="1:10" x14ac:dyDescent="0.2">
      <c r="A325" s="213">
        <v>275</v>
      </c>
      <c r="B325" s="483" t="s">
        <v>210</v>
      </c>
      <c r="C325" s="483"/>
      <c r="D325" s="483"/>
      <c r="E325" s="157">
        <v>23138.86</v>
      </c>
      <c r="F325" s="155">
        <v>20000</v>
      </c>
      <c r="G325" s="157">
        <v>20000</v>
      </c>
      <c r="H325" s="156">
        <v>15000</v>
      </c>
      <c r="I325" s="157">
        <v>15000</v>
      </c>
      <c r="J325" s="157">
        <v>15000</v>
      </c>
    </row>
    <row r="326" spans="1:10" ht="13.5" customHeight="1" x14ac:dyDescent="0.2">
      <c r="A326" s="497" t="s">
        <v>276</v>
      </c>
      <c r="B326" s="497"/>
      <c r="C326" s="497"/>
      <c r="D326" s="497"/>
      <c r="E326" s="132">
        <f t="shared" ref="E326:J326" si="50">SUM(E316:E325)</f>
        <v>170027.37</v>
      </c>
      <c r="F326" s="193">
        <f t="shared" si="50"/>
        <v>159800</v>
      </c>
      <c r="G326" s="132">
        <f t="shared" si="50"/>
        <v>159800</v>
      </c>
      <c r="H326" s="132">
        <f>SUM(H316:H325)</f>
        <v>174000</v>
      </c>
      <c r="I326" s="132">
        <f t="shared" si="50"/>
        <v>174000</v>
      </c>
      <c r="J326" s="132">
        <f t="shared" si="50"/>
        <v>174000</v>
      </c>
    </row>
    <row r="327" spans="1:10" x14ac:dyDescent="0.2">
      <c r="A327" s="498" t="s">
        <v>277</v>
      </c>
      <c r="B327" s="498"/>
      <c r="C327" s="498"/>
      <c r="D327" s="498"/>
      <c r="E327" s="134">
        <f t="shared" ref="E327:J327" si="51">SUM(E314,E326)</f>
        <v>350706.67</v>
      </c>
      <c r="F327" s="134">
        <f t="shared" si="51"/>
        <v>339300</v>
      </c>
      <c r="G327" s="134">
        <f t="shared" si="51"/>
        <v>339300</v>
      </c>
      <c r="H327" s="134">
        <f t="shared" si="51"/>
        <v>355100</v>
      </c>
      <c r="I327" s="134">
        <f t="shared" si="51"/>
        <v>353700</v>
      </c>
      <c r="J327" s="134">
        <f t="shared" si="51"/>
        <v>356700</v>
      </c>
    </row>
    <row r="328" spans="1:10" x14ac:dyDescent="0.2">
      <c r="A328" s="483"/>
      <c r="B328" s="483"/>
      <c r="C328" s="483"/>
      <c r="D328" s="483"/>
      <c r="E328" s="483"/>
      <c r="F328" s="483"/>
      <c r="G328" s="483"/>
      <c r="H328" s="483"/>
      <c r="I328" s="483"/>
      <c r="J328" s="137"/>
    </row>
    <row r="329" spans="1:10" ht="15" customHeight="1" x14ac:dyDescent="0.2">
      <c r="A329" s="500" t="s">
        <v>14</v>
      </c>
      <c r="B329" s="500"/>
      <c r="C329" s="500"/>
      <c r="D329" s="500"/>
      <c r="E329" s="500"/>
      <c r="F329" s="500"/>
      <c r="G329" s="500"/>
      <c r="H329" s="500"/>
      <c r="I329" s="500"/>
      <c r="J329" s="500"/>
    </row>
    <row r="330" spans="1:10" ht="18.600000000000001" customHeight="1" x14ac:dyDescent="0.2">
      <c r="A330" s="484" t="s">
        <v>224</v>
      </c>
      <c r="B330" s="484"/>
      <c r="C330" s="484"/>
      <c r="D330" s="484"/>
      <c r="E330" s="482" t="str">
        <f t="shared" ref="E330:J330" si="52">E22</f>
        <v>Actuals           2013-2014</v>
      </c>
      <c r="F330" s="482" t="str">
        <f t="shared" si="52"/>
        <v>Approved Estimates          2014-2015</v>
      </c>
      <c r="G330" s="482" t="str">
        <f t="shared" si="52"/>
        <v>Revised Estimates                 2014-2015</v>
      </c>
      <c r="H330" s="482" t="str">
        <f t="shared" si="52"/>
        <v>Budget Estimates      2015-2016</v>
      </c>
      <c r="I330" s="482" t="str">
        <f t="shared" si="52"/>
        <v>Forward Estimates     2016-2017</v>
      </c>
      <c r="J330" s="482" t="str">
        <f t="shared" si="52"/>
        <v>Forward Estimates     2017-2018</v>
      </c>
    </row>
    <row r="331" spans="1:10" x14ac:dyDescent="0.2">
      <c r="A331" s="119" t="s">
        <v>225</v>
      </c>
      <c r="B331" s="119" t="s">
        <v>226</v>
      </c>
      <c r="C331" s="484" t="s">
        <v>227</v>
      </c>
      <c r="D331" s="484"/>
      <c r="E331" s="475"/>
      <c r="F331" s="475"/>
      <c r="G331" s="475"/>
      <c r="H331" s="475"/>
      <c r="I331" s="475"/>
      <c r="J331" s="475"/>
    </row>
    <row r="332" spans="1:10" x14ac:dyDescent="0.2">
      <c r="A332" s="135"/>
      <c r="B332" s="135"/>
      <c r="C332" s="497"/>
      <c r="D332" s="497"/>
      <c r="E332" s="133"/>
      <c r="F332" s="155"/>
      <c r="G332" s="133"/>
      <c r="H332" s="123"/>
      <c r="I332" s="133"/>
      <c r="J332" s="122"/>
    </row>
    <row r="333" spans="1:10" ht="15" customHeight="1" x14ac:dyDescent="0.2">
      <c r="A333" s="135"/>
      <c r="B333" s="135"/>
      <c r="C333" s="497"/>
      <c r="D333" s="497"/>
      <c r="E333" s="133"/>
      <c r="F333" s="155"/>
      <c r="G333" s="133"/>
      <c r="H333" s="123"/>
      <c r="I333" s="133"/>
      <c r="J333" s="122"/>
    </row>
    <row r="334" spans="1:10" x14ac:dyDescent="0.2">
      <c r="A334" s="487" t="s">
        <v>14</v>
      </c>
      <c r="B334" s="487"/>
      <c r="C334" s="487"/>
      <c r="D334" s="487"/>
      <c r="E334" s="124">
        <v>0</v>
      </c>
      <c r="F334" s="124">
        <v>0</v>
      </c>
      <c r="G334" s="124">
        <v>0</v>
      </c>
      <c r="H334" s="124">
        <v>0</v>
      </c>
      <c r="I334" s="124">
        <v>0</v>
      </c>
      <c r="J334" s="124">
        <v>0</v>
      </c>
    </row>
    <row r="335" spans="1:10" ht="8.25" customHeight="1" x14ac:dyDescent="0.2">
      <c r="A335" s="537"/>
      <c r="B335" s="537"/>
      <c r="C335" s="537"/>
      <c r="D335" s="537"/>
      <c r="E335" s="537"/>
      <c r="F335" s="537"/>
      <c r="G335" s="537"/>
      <c r="H335" s="537"/>
      <c r="I335" s="537"/>
      <c r="J335" s="537"/>
    </row>
    <row r="336" spans="1:10" ht="15" customHeight="1" x14ac:dyDescent="0.2">
      <c r="A336" s="499" t="s">
        <v>266</v>
      </c>
      <c r="B336" s="499"/>
      <c r="C336" s="499"/>
      <c r="D336" s="499"/>
      <c r="E336" s="499"/>
      <c r="F336" s="508"/>
      <c r="G336" s="508"/>
      <c r="H336" s="508"/>
      <c r="I336" s="508"/>
      <c r="J336" s="508"/>
    </row>
    <row r="337" spans="1:10" ht="15" customHeight="1" x14ac:dyDescent="0.2">
      <c r="A337" s="484" t="s">
        <v>278</v>
      </c>
      <c r="B337" s="484"/>
      <c r="C337" s="484"/>
      <c r="D337" s="120" t="s">
        <v>279</v>
      </c>
      <c r="E337" s="194" t="s">
        <v>280</v>
      </c>
      <c r="F337" s="195"/>
      <c r="G337" s="152"/>
      <c r="H337" s="152"/>
      <c r="I337" s="152"/>
      <c r="J337" s="153"/>
    </row>
    <row r="338" spans="1:10" ht="15" customHeight="1" x14ac:dyDescent="0.2">
      <c r="A338" s="485" t="s">
        <v>2591</v>
      </c>
      <c r="B338" s="485"/>
      <c r="C338" s="485"/>
      <c r="D338" s="121" t="s">
        <v>2356</v>
      </c>
      <c r="E338" s="196">
        <v>1</v>
      </c>
      <c r="F338" s="197"/>
      <c r="G338" s="140"/>
      <c r="H338" s="140"/>
      <c r="I338" s="140"/>
      <c r="J338" s="143"/>
    </row>
    <row r="339" spans="1:10" ht="15" customHeight="1" x14ac:dyDescent="0.2">
      <c r="A339" s="485" t="s">
        <v>2592</v>
      </c>
      <c r="B339" s="485"/>
      <c r="C339" s="485"/>
      <c r="D339" s="121" t="s">
        <v>2317</v>
      </c>
      <c r="E339" s="196">
        <v>1</v>
      </c>
      <c r="F339" s="197"/>
      <c r="G339" s="140"/>
      <c r="H339" s="140"/>
      <c r="I339" s="140"/>
      <c r="J339" s="143"/>
    </row>
    <row r="340" spans="1:10" ht="20.25" customHeight="1" x14ac:dyDescent="0.2">
      <c r="A340" s="485" t="s">
        <v>2593</v>
      </c>
      <c r="B340" s="485"/>
      <c r="C340" s="485"/>
      <c r="D340" s="121" t="s">
        <v>1157</v>
      </c>
      <c r="E340" s="196">
        <v>1</v>
      </c>
      <c r="F340" s="197"/>
      <c r="G340" s="140"/>
      <c r="H340" s="140"/>
      <c r="I340" s="140"/>
      <c r="J340" s="143"/>
    </row>
    <row r="341" spans="1:10" ht="15" customHeight="1" x14ac:dyDescent="0.2">
      <c r="A341" s="485" t="s">
        <v>2335</v>
      </c>
      <c r="B341" s="485"/>
      <c r="C341" s="485"/>
      <c r="D341" s="121" t="s">
        <v>2319</v>
      </c>
      <c r="E341" s="196">
        <v>1</v>
      </c>
      <c r="F341" s="197"/>
      <c r="G341" s="140"/>
      <c r="H341" s="140"/>
      <c r="I341" s="140"/>
      <c r="J341" s="143"/>
    </row>
    <row r="342" spans="1:10" ht="15" customHeight="1" x14ac:dyDescent="0.2">
      <c r="A342" s="498" t="s">
        <v>281</v>
      </c>
      <c r="B342" s="498"/>
      <c r="C342" s="498"/>
      <c r="D342" s="498"/>
      <c r="E342" s="198">
        <f>SUM(E338:E341)</f>
        <v>4</v>
      </c>
      <c r="F342" s="199"/>
      <c r="G342" s="146"/>
      <c r="H342" s="146"/>
      <c r="I342" s="146"/>
      <c r="J342" s="147"/>
    </row>
    <row r="343" spans="1:10" x14ac:dyDescent="0.2">
      <c r="A343" s="483"/>
      <c r="B343" s="483"/>
      <c r="C343" s="483"/>
      <c r="D343" s="483"/>
      <c r="E343" s="483"/>
      <c r="F343" s="501"/>
      <c r="G343" s="501"/>
      <c r="H343" s="501"/>
      <c r="I343" s="501"/>
      <c r="J343" s="501"/>
    </row>
    <row r="344" spans="1:10" x14ac:dyDescent="0.2">
      <c r="A344" s="502" t="s">
        <v>282</v>
      </c>
      <c r="B344" s="502"/>
      <c r="C344" s="502"/>
      <c r="D344" s="502"/>
      <c r="E344" s="502"/>
      <c r="F344" s="502"/>
      <c r="G344" s="502"/>
      <c r="H344" s="502"/>
      <c r="I344" s="502"/>
      <c r="J344" s="502"/>
    </row>
    <row r="345" spans="1:10" x14ac:dyDescent="0.2">
      <c r="A345" s="503" t="s">
        <v>283</v>
      </c>
      <c r="B345" s="503"/>
      <c r="C345" s="503"/>
      <c r="D345" s="503"/>
      <c r="E345" s="503"/>
      <c r="F345" s="503"/>
      <c r="G345" s="503"/>
      <c r="H345" s="503"/>
      <c r="I345" s="503"/>
      <c r="J345" s="503"/>
    </row>
    <row r="346" spans="1:10" x14ac:dyDescent="0.2">
      <c r="A346" s="606" t="s">
        <v>1368</v>
      </c>
      <c r="B346" s="606"/>
      <c r="C346" s="606"/>
      <c r="D346" s="606"/>
      <c r="E346" s="606"/>
      <c r="F346" s="606"/>
      <c r="G346" s="606"/>
      <c r="H346" s="606"/>
      <c r="I346" s="606"/>
      <c r="J346" s="606"/>
    </row>
    <row r="347" spans="1:10" x14ac:dyDescent="0.2">
      <c r="A347" s="606" t="s">
        <v>1369</v>
      </c>
      <c r="B347" s="606"/>
      <c r="C347" s="606"/>
      <c r="D347" s="606"/>
      <c r="E347" s="606"/>
      <c r="F347" s="606"/>
      <c r="G347" s="606"/>
      <c r="H347" s="606"/>
      <c r="I347" s="606"/>
      <c r="J347" s="606"/>
    </row>
    <row r="348" spans="1:10" ht="15" customHeight="1" x14ac:dyDescent="0.2">
      <c r="A348" s="606" t="s">
        <v>1370</v>
      </c>
      <c r="B348" s="606"/>
      <c r="C348" s="606"/>
      <c r="D348" s="606"/>
      <c r="E348" s="606"/>
      <c r="F348" s="606"/>
      <c r="G348" s="606"/>
      <c r="H348" s="606"/>
      <c r="I348" s="606"/>
      <c r="J348" s="606"/>
    </row>
    <row r="349" spans="1:10" x14ac:dyDescent="0.2">
      <c r="A349" s="606" t="s">
        <v>1371</v>
      </c>
      <c r="B349" s="606"/>
      <c r="C349" s="606"/>
      <c r="D349" s="606"/>
      <c r="E349" s="606"/>
      <c r="F349" s="606"/>
      <c r="G349" s="606"/>
      <c r="H349" s="606"/>
      <c r="I349" s="606"/>
      <c r="J349" s="606"/>
    </row>
    <row r="350" spans="1:10" x14ac:dyDescent="0.2">
      <c r="A350" s="483"/>
      <c r="B350" s="483"/>
      <c r="C350" s="483"/>
      <c r="D350" s="483"/>
      <c r="E350" s="483"/>
      <c r="F350" s="483"/>
      <c r="G350" s="483"/>
      <c r="H350" s="483"/>
      <c r="I350" s="483"/>
      <c r="J350" s="483"/>
    </row>
    <row r="351" spans="1:10" x14ac:dyDescent="0.2">
      <c r="A351" s="506" t="s">
        <v>359</v>
      </c>
      <c r="B351" s="506"/>
      <c r="C351" s="506"/>
      <c r="D351" s="506"/>
      <c r="E351" s="506"/>
      <c r="F351" s="506"/>
      <c r="G351" s="506"/>
      <c r="H351" s="506"/>
      <c r="I351" s="506"/>
      <c r="J351" s="506"/>
    </row>
    <row r="352" spans="1:10" ht="15" customHeight="1" x14ac:dyDescent="0.2">
      <c r="A352" s="483"/>
      <c r="B352" s="483"/>
      <c r="C352" s="483"/>
      <c r="D352" s="483"/>
      <c r="E352" s="483"/>
      <c r="F352" s="483"/>
      <c r="G352" s="483"/>
      <c r="H352" s="483"/>
      <c r="I352" s="483"/>
      <c r="J352" s="483"/>
    </row>
    <row r="353" spans="1:10" ht="22.5" customHeight="1" x14ac:dyDescent="0.2">
      <c r="A353" s="483"/>
      <c r="B353" s="483"/>
      <c r="C353" s="483"/>
      <c r="D353" s="483"/>
      <c r="E353" s="483"/>
      <c r="F353" s="483"/>
      <c r="G353" s="483"/>
      <c r="H353" s="483"/>
      <c r="I353" s="483"/>
      <c r="J353" s="483"/>
    </row>
    <row r="354" spans="1:10" ht="15" customHeight="1" x14ac:dyDescent="0.2">
      <c r="A354" s="483"/>
      <c r="B354" s="483"/>
      <c r="C354" s="483"/>
      <c r="D354" s="483"/>
      <c r="E354" s="483"/>
      <c r="F354" s="483"/>
      <c r="G354" s="483"/>
      <c r="H354" s="483"/>
      <c r="I354" s="483"/>
      <c r="J354" s="483"/>
    </row>
    <row r="355" spans="1:10" x14ac:dyDescent="0.2">
      <c r="A355" s="483"/>
      <c r="B355" s="483"/>
      <c r="C355" s="483"/>
      <c r="D355" s="483"/>
      <c r="E355" s="483"/>
      <c r="F355" s="483"/>
      <c r="G355" s="483"/>
      <c r="H355" s="483"/>
      <c r="I355" s="483"/>
      <c r="J355" s="483"/>
    </row>
    <row r="356" spans="1:10" ht="22.5" x14ac:dyDescent="0.2">
      <c r="A356" s="502" t="s">
        <v>289</v>
      </c>
      <c r="B356" s="502"/>
      <c r="C356" s="502"/>
      <c r="D356" s="502"/>
      <c r="E356" s="502"/>
      <c r="F356" s="148" t="str">
        <f>F133</f>
        <v xml:space="preserve"> Actual 2013/14</v>
      </c>
      <c r="G356" s="148" t="str">
        <f>G133</f>
        <v xml:space="preserve"> Estimate 2014/15</v>
      </c>
      <c r="H356" s="148" t="str">
        <f>H133</f>
        <v xml:space="preserve"> Target 2015/16</v>
      </c>
      <c r="I356" s="148" t="str">
        <f>I133</f>
        <v xml:space="preserve"> Target 2016/17</v>
      </c>
      <c r="J356" s="148" t="str">
        <f>J133</f>
        <v xml:space="preserve"> Target 2017/18</v>
      </c>
    </row>
    <row r="357" spans="1:10" x14ac:dyDescent="0.2">
      <c r="A357" s="502" t="s">
        <v>295</v>
      </c>
      <c r="B357" s="502"/>
      <c r="C357" s="502"/>
      <c r="D357" s="502"/>
      <c r="E357" s="502"/>
      <c r="F357" s="502"/>
      <c r="G357" s="502"/>
      <c r="H357" s="502"/>
      <c r="I357" s="502"/>
      <c r="J357" s="502"/>
    </row>
    <row r="358" spans="1:10" x14ac:dyDescent="0.2">
      <c r="A358" s="607" t="s">
        <v>1372</v>
      </c>
      <c r="B358" s="607"/>
      <c r="C358" s="607"/>
      <c r="D358" s="607"/>
      <c r="E358" s="607"/>
      <c r="F358" s="200"/>
      <c r="G358" s="137"/>
      <c r="H358" s="137"/>
      <c r="I358" s="137"/>
      <c r="J358" s="137"/>
    </row>
    <row r="359" spans="1:10" x14ac:dyDescent="0.2">
      <c r="A359" s="607" t="s">
        <v>1373</v>
      </c>
      <c r="B359" s="607"/>
      <c r="C359" s="607"/>
      <c r="D359" s="607"/>
      <c r="E359" s="607"/>
      <c r="F359" s="200"/>
      <c r="G359" s="137"/>
      <c r="H359" s="137"/>
      <c r="I359" s="137"/>
      <c r="J359" s="137"/>
    </row>
    <row r="360" spans="1:10" x14ac:dyDescent="0.2">
      <c r="A360" s="607" t="s">
        <v>1374</v>
      </c>
      <c r="B360" s="607"/>
      <c r="C360" s="607"/>
      <c r="D360" s="607"/>
      <c r="E360" s="607"/>
      <c r="F360" s="200"/>
      <c r="G360" s="137"/>
      <c r="H360" s="137"/>
      <c r="I360" s="137"/>
      <c r="J360" s="137"/>
    </row>
    <row r="361" spans="1:10" ht="15" customHeight="1" x14ac:dyDescent="0.2">
      <c r="A361" s="607" t="s">
        <v>1375</v>
      </c>
      <c r="B361" s="607"/>
      <c r="C361" s="607"/>
      <c r="D361" s="607"/>
      <c r="E361" s="607"/>
      <c r="F361" s="200"/>
      <c r="G361" s="137"/>
      <c r="H361" s="137"/>
      <c r="I361" s="137"/>
      <c r="J361" s="137"/>
    </row>
    <row r="362" spans="1:10" x14ac:dyDescent="0.2">
      <c r="A362" s="607" t="s">
        <v>1376</v>
      </c>
      <c r="B362" s="607"/>
      <c r="C362" s="607"/>
      <c r="D362" s="607"/>
      <c r="E362" s="607"/>
      <c r="F362" s="200"/>
      <c r="G362" s="137"/>
      <c r="H362" s="137"/>
      <c r="I362" s="137"/>
      <c r="J362" s="137"/>
    </row>
    <row r="363" spans="1:10" x14ac:dyDescent="0.2">
      <c r="A363" s="507"/>
      <c r="B363" s="507"/>
      <c r="C363" s="507"/>
      <c r="D363" s="507"/>
      <c r="E363" s="507"/>
      <c r="F363" s="200"/>
      <c r="G363" s="137"/>
      <c r="H363" s="137"/>
      <c r="I363" s="137"/>
      <c r="J363" s="137"/>
    </row>
    <row r="364" spans="1:10" ht="24.75" customHeight="1" x14ac:dyDescent="0.2">
      <c r="A364" s="502" t="s">
        <v>300</v>
      </c>
      <c r="B364" s="502"/>
      <c r="C364" s="502"/>
      <c r="D364" s="502"/>
      <c r="E364" s="502"/>
      <c r="F364" s="502"/>
      <c r="G364" s="502"/>
      <c r="H364" s="502"/>
      <c r="I364" s="502"/>
      <c r="J364" s="502"/>
    </row>
    <row r="365" spans="1:10" x14ac:dyDescent="0.2">
      <c r="A365" s="607" t="s">
        <v>1377</v>
      </c>
      <c r="B365" s="607"/>
      <c r="C365" s="607"/>
      <c r="D365" s="607"/>
      <c r="E365" s="607"/>
      <c r="F365" s="200"/>
      <c r="G365" s="137"/>
      <c r="H365" s="137"/>
      <c r="I365" s="137"/>
      <c r="J365" s="137"/>
    </row>
    <row r="366" spans="1:10" ht="15" customHeight="1" x14ac:dyDescent="0.2">
      <c r="A366" s="607" t="s">
        <v>1378</v>
      </c>
      <c r="B366" s="607"/>
      <c r="C366" s="607"/>
      <c r="D366" s="607"/>
      <c r="E366" s="607"/>
      <c r="F366" s="200"/>
      <c r="G366" s="137"/>
      <c r="H366" s="137"/>
      <c r="I366" s="137"/>
      <c r="J366" s="137"/>
    </row>
    <row r="367" spans="1:10" ht="15" customHeight="1" x14ac:dyDescent="0.2">
      <c r="A367" s="607" t="s">
        <v>1379</v>
      </c>
      <c r="B367" s="607"/>
      <c r="C367" s="607"/>
      <c r="D367" s="607"/>
      <c r="E367" s="607"/>
      <c r="F367" s="200"/>
      <c r="G367" s="137"/>
      <c r="H367" s="137"/>
      <c r="I367" s="137"/>
      <c r="J367" s="137"/>
    </row>
    <row r="368" spans="1:10" ht="15" customHeight="1" x14ac:dyDescent="0.2">
      <c r="A368" s="607" t="s">
        <v>1380</v>
      </c>
      <c r="B368" s="607"/>
      <c r="C368" s="607"/>
      <c r="D368" s="607"/>
      <c r="E368" s="607"/>
      <c r="F368" s="200"/>
      <c r="G368" s="137"/>
      <c r="H368" s="137"/>
      <c r="I368" s="137"/>
      <c r="J368" s="137"/>
    </row>
    <row r="369" spans="1:10" x14ac:dyDescent="0.2">
      <c r="A369" s="483"/>
      <c r="B369" s="483"/>
      <c r="C369" s="483"/>
      <c r="D369" s="483"/>
      <c r="E369" s="483"/>
      <c r="F369" s="483"/>
      <c r="G369" s="483"/>
      <c r="H369" s="483"/>
      <c r="I369" s="483"/>
      <c r="J369" s="483"/>
    </row>
    <row r="370" spans="1:10" x14ac:dyDescent="0.2">
      <c r="A370" s="492" t="s">
        <v>1381</v>
      </c>
      <c r="B370" s="492"/>
      <c r="C370" s="492"/>
      <c r="D370" s="492"/>
      <c r="E370" s="492"/>
      <c r="F370" s="492"/>
      <c r="G370" s="492"/>
      <c r="H370" s="492"/>
      <c r="I370" s="492"/>
      <c r="J370" s="492"/>
    </row>
    <row r="371" spans="1:10" ht="27.6" customHeight="1" x14ac:dyDescent="0.2">
      <c r="A371" s="578" t="s">
        <v>269</v>
      </c>
      <c r="B371" s="578"/>
      <c r="C371" s="578"/>
      <c r="D371" s="578"/>
      <c r="E371" s="578"/>
      <c r="F371" s="578"/>
      <c r="G371" s="578"/>
      <c r="H371" s="578"/>
      <c r="I371" s="578"/>
      <c r="J371" s="578"/>
    </row>
    <row r="372" spans="1:10" ht="15" customHeight="1" x14ac:dyDescent="0.2">
      <c r="A372" s="483" t="s">
        <v>1382</v>
      </c>
      <c r="B372" s="483"/>
      <c r="C372" s="483"/>
      <c r="D372" s="483"/>
      <c r="E372" s="483"/>
      <c r="F372" s="483"/>
      <c r="G372" s="483"/>
      <c r="H372" s="483"/>
      <c r="I372" s="483"/>
      <c r="J372" s="483"/>
    </row>
    <row r="373" spans="1:10" x14ac:dyDescent="0.2">
      <c r="A373" s="482" t="s">
        <v>271</v>
      </c>
      <c r="B373" s="482"/>
      <c r="C373" s="482"/>
      <c r="D373" s="482"/>
      <c r="E373" s="482"/>
      <c r="F373" s="482"/>
      <c r="G373" s="482"/>
      <c r="H373" s="482"/>
      <c r="I373" s="482"/>
      <c r="J373" s="482"/>
    </row>
    <row r="374" spans="1:10" ht="33.75" x14ac:dyDescent="0.2">
      <c r="A374" s="131" t="s">
        <v>225</v>
      </c>
      <c r="B374" s="493" t="s">
        <v>224</v>
      </c>
      <c r="C374" s="493"/>
      <c r="D374" s="493"/>
      <c r="E374" s="120" t="str">
        <f t="shared" ref="E374:J374" si="53">E22</f>
        <v>Actuals           2013-2014</v>
      </c>
      <c r="F374" s="120" t="str">
        <f t="shared" si="53"/>
        <v>Approved Estimates          2014-2015</v>
      </c>
      <c r="G374" s="120" t="str">
        <f t="shared" si="53"/>
        <v>Revised Estimates                 2014-2015</v>
      </c>
      <c r="H374" s="120" t="str">
        <f t="shared" si="53"/>
        <v>Budget Estimates      2015-2016</v>
      </c>
      <c r="I374" s="120" t="str">
        <f t="shared" si="53"/>
        <v>Forward Estimates     2016-2017</v>
      </c>
      <c r="J374" s="120" t="str">
        <f t="shared" si="53"/>
        <v>Forward Estimates     2017-2018</v>
      </c>
    </row>
    <row r="375" spans="1:10" x14ac:dyDescent="0.2">
      <c r="A375" s="213"/>
      <c r="B375" s="483"/>
      <c r="C375" s="483"/>
      <c r="D375" s="483"/>
      <c r="E375" s="157"/>
      <c r="F375" s="155"/>
      <c r="G375" s="157"/>
      <c r="H375" s="156"/>
      <c r="I375" s="157"/>
      <c r="J375" s="157"/>
    </row>
    <row r="376" spans="1:10" x14ac:dyDescent="0.2">
      <c r="A376" s="487" t="s">
        <v>1303</v>
      </c>
      <c r="B376" s="487"/>
      <c r="C376" s="487"/>
      <c r="D376" s="487"/>
      <c r="E376" s="124">
        <f t="shared" ref="E376:J376" si="54">SUM(E375:E375)</f>
        <v>0</v>
      </c>
      <c r="F376" s="124">
        <f t="shared" si="54"/>
        <v>0</v>
      </c>
      <c r="G376" s="124">
        <f t="shared" si="54"/>
        <v>0</v>
      </c>
      <c r="H376" s="124">
        <f t="shared" si="54"/>
        <v>0</v>
      </c>
      <c r="I376" s="124">
        <f t="shared" si="54"/>
        <v>0</v>
      </c>
      <c r="J376" s="124">
        <f t="shared" si="54"/>
        <v>0</v>
      </c>
    </row>
    <row r="377" spans="1:10" ht="15" customHeight="1" x14ac:dyDescent="0.2">
      <c r="A377" s="483"/>
      <c r="B377" s="483"/>
      <c r="C377" s="483"/>
      <c r="D377" s="483"/>
      <c r="E377" s="483"/>
      <c r="F377" s="483"/>
      <c r="G377" s="483"/>
      <c r="H377" s="483"/>
      <c r="I377" s="483"/>
      <c r="J377" s="483"/>
    </row>
    <row r="378" spans="1:10" ht="15" customHeight="1" x14ac:dyDescent="0.2">
      <c r="A378" s="482" t="s">
        <v>262</v>
      </c>
      <c r="B378" s="482"/>
      <c r="C378" s="482"/>
      <c r="D378" s="482"/>
      <c r="E378" s="482"/>
      <c r="F378" s="482"/>
      <c r="G378" s="482"/>
      <c r="H378" s="482"/>
      <c r="I378" s="482"/>
      <c r="J378" s="482"/>
    </row>
    <row r="379" spans="1:10" ht="33.75" x14ac:dyDescent="0.2">
      <c r="A379" s="131" t="s">
        <v>225</v>
      </c>
      <c r="B379" s="493" t="s">
        <v>224</v>
      </c>
      <c r="C379" s="493"/>
      <c r="D379" s="493"/>
      <c r="E379" s="120" t="str">
        <f t="shared" ref="E379:J379" si="55">E22</f>
        <v>Actuals           2013-2014</v>
      </c>
      <c r="F379" s="120" t="str">
        <f t="shared" si="55"/>
        <v>Approved Estimates          2014-2015</v>
      </c>
      <c r="G379" s="120" t="str">
        <f t="shared" si="55"/>
        <v>Revised Estimates                 2014-2015</v>
      </c>
      <c r="H379" s="120" t="str">
        <f t="shared" si="55"/>
        <v>Budget Estimates      2015-2016</v>
      </c>
      <c r="I379" s="120" t="str">
        <f t="shared" si="55"/>
        <v>Forward Estimates     2016-2017</v>
      </c>
      <c r="J379" s="120" t="str">
        <f t="shared" si="55"/>
        <v>Forward Estimates     2017-2018</v>
      </c>
    </row>
    <row r="380" spans="1:10" ht="15" customHeight="1" x14ac:dyDescent="0.2">
      <c r="A380" s="493" t="s">
        <v>6</v>
      </c>
      <c r="B380" s="493"/>
      <c r="C380" s="493"/>
      <c r="D380" s="493"/>
      <c r="E380" s="493"/>
      <c r="F380" s="493"/>
      <c r="G380" s="493"/>
      <c r="H380" s="493"/>
      <c r="I380" s="493"/>
      <c r="J380" s="137"/>
    </row>
    <row r="381" spans="1:10" x14ac:dyDescent="0.2">
      <c r="A381" s="213">
        <v>210</v>
      </c>
      <c r="B381" s="483" t="s">
        <v>6</v>
      </c>
      <c r="C381" s="483"/>
      <c r="D381" s="483"/>
      <c r="E381" s="157">
        <v>611004</v>
      </c>
      <c r="F381" s="155">
        <v>710900</v>
      </c>
      <c r="G381" s="157">
        <v>710900</v>
      </c>
      <c r="H381" s="156">
        <v>733900</v>
      </c>
      <c r="I381" s="157">
        <v>749100</v>
      </c>
      <c r="J381" s="157">
        <v>763100</v>
      </c>
    </row>
    <row r="382" spans="1:10" x14ac:dyDescent="0.2">
      <c r="A382" s="213">
        <v>212</v>
      </c>
      <c r="B382" s="483" t="s">
        <v>8</v>
      </c>
      <c r="C382" s="483"/>
      <c r="D382" s="483"/>
      <c r="E382" s="157">
        <v>57549.599999999999</v>
      </c>
      <c r="F382" s="155">
        <v>0</v>
      </c>
      <c r="G382" s="157">
        <v>0</v>
      </c>
      <c r="H382" s="156">
        <v>0</v>
      </c>
      <c r="I382" s="157">
        <v>0</v>
      </c>
      <c r="J382" s="157">
        <v>0</v>
      </c>
    </row>
    <row r="383" spans="1:10" x14ac:dyDescent="0.2">
      <c r="A383" s="213">
        <v>216</v>
      </c>
      <c r="B383" s="483" t="s">
        <v>9</v>
      </c>
      <c r="C383" s="483"/>
      <c r="D383" s="483"/>
      <c r="E383" s="157">
        <v>3300</v>
      </c>
      <c r="F383" s="155">
        <v>4400</v>
      </c>
      <c r="G383" s="157">
        <v>4400</v>
      </c>
      <c r="H383" s="156">
        <v>4400</v>
      </c>
      <c r="I383" s="157">
        <v>4400</v>
      </c>
      <c r="J383" s="157">
        <v>4400</v>
      </c>
    </row>
    <row r="384" spans="1:10" x14ac:dyDescent="0.2">
      <c r="A384" s="213">
        <v>218</v>
      </c>
      <c r="B384" s="483" t="s">
        <v>272</v>
      </c>
      <c r="C384" s="483"/>
      <c r="D384" s="483"/>
      <c r="E384" s="157">
        <v>0</v>
      </c>
      <c r="F384" s="155">
        <v>0</v>
      </c>
      <c r="G384" s="157">
        <v>0</v>
      </c>
      <c r="H384" s="156">
        <v>0</v>
      </c>
      <c r="I384" s="157">
        <v>0</v>
      </c>
      <c r="J384" s="157">
        <v>0</v>
      </c>
    </row>
    <row r="385" spans="1:10" ht="15" customHeight="1" x14ac:dyDescent="0.2">
      <c r="A385" s="497" t="s">
        <v>273</v>
      </c>
      <c r="B385" s="497"/>
      <c r="C385" s="497"/>
      <c r="D385" s="497"/>
      <c r="E385" s="132">
        <f>SUM(E381:E384)</f>
        <v>671853.6</v>
      </c>
      <c r="F385" s="132">
        <f t="shared" ref="F385:J385" si="56">SUM(F381:F384)</f>
        <v>715300</v>
      </c>
      <c r="G385" s="132">
        <f t="shared" si="56"/>
        <v>715300</v>
      </c>
      <c r="H385" s="132">
        <f t="shared" si="56"/>
        <v>738300</v>
      </c>
      <c r="I385" s="132">
        <f t="shared" si="56"/>
        <v>753500</v>
      </c>
      <c r="J385" s="132">
        <f t="shared" si="56"/>
        <v>767500</v>
      </c>
    </row>
    <row r="386" spans="1:10" ht="15" customHeight="1" x14ac:dyDescent="0.2">
      <c r="A386" s="497" t="s">
        <v>274</v>
      </c>
      <c r="B386" s="497"/>
      <c r="C386" s="497"/>
      <c r="D386" s="497"/>
      <c r="E386" s="497"/>
      <c r="F386" s="497"/>
      <c r="G386" s="497"/>
      <c r="H386" s="497"/>
      <c r="I386" s="497"/>
      <c r="J386" s="137"/>
    </row>
    <row r="387" spans="1:10" x14ac:dyDescent="0.2">
      <c r="A387" s="213">
        <v>224</v>
      </c>
      <c r="B387" s="483" t="s">
        <v>187</v>
      </c>
      <c r="C387" s="483"/>
      <c r="D387" s="483"/>
      <c r="E387" s="157">
        <v>25099.599999999999</v>
      </c>
      <c r="F387" s="155">
        <v>33000</v>
      </c>
      <c r="G387" s="157">
        <v>33000</v>
      </c>
      <c r="H387" s="156">
        <v>30000</v>
      </c>
      <c r="I387" s="157">
        <v>30000</v>
      </c>
      <c r="J387" s="157">
        <v>30000</v>
      </c>
    </row>
    <row r="388" spans="1:10" x14ac:dyDescent="0.2">
      <c r="A388" s="213">
        <v>226</v>
      </c>
      <c r="B388" s="483" t="s">
        <v>188</v>
      </c>
      <c r="C388" s="483"/>
      <c r="D388" s="483"/>
      <c r="E388" s="157">
        <v>6621.82</v>
      </c>
      <c r="F388" s="155">
        <v>5400</v>
      </c>
      <c r="G388" s="157">
        <v>5400</v>
      </c>
      <c r="H388" s="156">
        <v>8400</v>
      </c>
      <c r="I388" s="157">
        <v>8400</v>
      </c>
      <c r="J388" s="157">
        <v>8400</v>
      </c>
    </row>
    <row r="389" spans="1:10" x14ac:dyDescent="0.2">
      <c r="A389" s="213">
        <v>228</v>
      </c>
      <c r="B389" s="483" t="s">
        <v>189</v>
      </c>
      <c r="C389" s="483"/>
      <c r="D389" s="483"/>
      <c r="E389" s="157">
        <v>19852.919999999998</v>
      </c>
      <c r="F389" s="155">
        <v>22000</v>
      </c>
      <c r="G389" s="157">
        <v>22000</v>
      </c>
      <c r="H389" s="156">
        <v>25000</v>
      </c>
      <c r="I389" s="157">
        <v>25000</v>
      </c>
      <c r="J389" s="157">
        <v>25000</v>
      </c>
    </row>
    <row r="390" spans="1:10" x14ac:dyDescent="0.2">
      <c r="A390" s="213">
        <v>229</v>
      </c>
      <c r="B390" s="483" t="s">
        <v>190</v>
      </c>
      <c r="C390" s="483"/>
      <c r="D390" s="483"/>
      <c r="E390" s="157">
        <v>11912.76</v>
      </c>
      <c r="F390" s="155">
        <v>12000</v>
      </c>
      <c r="G390" s="157">
        <v>12000</v>
      </c>
      <c r="H390" s="156">
        <v>22000</v>
      </c>
      <c r="I390" s="157">
        <v>22000</v>
      </c>
      <c r="J390" s="157">
        <v>22000</v>
      </c>
    </row>
    <row r="391" spans="1:10" x14ac:dyDescent="0.2">
      <c r="A391" s="213">
        <v>232</v>
      </c>
      <c r="B391" s="483" t="s">
        <v>192</v>
      </c>
      <c r="C391" s="483"/>
      <c r="D391" s="483"/>
      <c r="E391" s="157">
        <v>19126.05</v>
      </c>
      <c r="F391" s="155">
        <v>20000</v>
      </c>
      <c r="G391" s="157">
        <v>20000</v>
      </c>
      <c r="H391" s="156">
        <v>20000</v>
      </c>
      <c r="I391" s="157">
        <v>20000</v>
      </c>
      <c r="J391" s="157">
        <v>20000</v>
      </c>
    </row>
    <row r="392" spans="1:10" x14ac:dyDescent="0.2">
      <c r="A392" s="213">
        <v>266</v>
      </c>
      <c r="B392" s="483" t="s">
        <v>205</v>
      </c>
      <c r="C392" s="483"/>
      <c r="D392" s="483"/>
      <c r="E392" s="157">
        <v>24685.11</v>
      </c>
      <c r="F392" s="155">
        <v>15000</v>
      </c>
      <c r="G392" s="157">
        <v>15000</v>
      </c>
      <c r="H392" s="156">
        <v>25000</v>
      </c>
      <c r="I392" s="157">
        <v>25000</v>
      </c>
      <c r="J392" s="157">
        <v>25000</v>
      </c>
    </row>
    <row r="393" spans="1:10" x14ac:dyDescent="0.2">
      <c r="A393" s="213">
        <v>275</v>
      </c>
      <c r="B393" s="483" t="s">
        <v>210</v>
      </c>
      <c r="C393" s="483"/>
      <c r="D393" s="483"/>
      <c r="E393" s="157">
        <v>1895</v>
      </c>
      <c r="F393" s="155">
        <v>2000</v>
      </c>
      <c r="G393" s="157">
        <v>2000</v>
      </c>
      <c r="H393" s="156">
        <v>2500</v>
      </c>
      <c r="I393" s="157">
        <v>2500</v>
      </c>
      <c r="J393" s="157">
        <v>2500</v>
      </c>
    </row>
    <row r="394" spans="1:10" x14ac:dyDescent="0.2">
      <c r="A394" s="497" t="s">
        <v>276</v>
      </c>
      <c r="B394" s="497"/>
      <c r="C394" s="497"/>
      <c r="D394" s="497"/>
      <c r="E394" s="132">
        <f t="shared" ref="E394:J394" si="57">SUM(E387:E393)</f>
        <v>109193.26</v>
      </c>
      <c r="F394" s="193">
        <f t="shared" si="57"/>
        <v>109400</v>
      </c>
      <c r="G394" s="132">
        <f t="shared" si="57"/>
        <v>109400</v>
      </c>
      <c r="H394" s="132">
        <f t="shared" si="57"/>
        <v>132900</v>
      </c>
      <c r="I394" s="132">
        <f t="shared" si="57"/>
        <v>132900</v>
      </c>
      <c r="J394" s="132">
        <f t="shared" si="57"/>
        <v>132900</v>
      </c>
    </row>
    <row r="395" spans="1:10" x14ac:dyDescent="0.2">
      <c r="A395" s="498" t="s">
        <v>277</v>
      </c>
      <c r="B395" s="498"/>
      <c r="C395" s="498"/>
      <c r="D395" s="498"/>
      <c r="E395" s="134">
        <f t="shared" ref="E395:J395" si="58">SUM(E385,E394)</f>
        <v>781046.86</v>
      </c>
      <c r="F395" s="134">
        <f t="shared" si="58"/>
        <v>824700</v>
      </c>
      <c r="G395" s="134">
        <f t="shared" si="58"/>
        <v>824700</v>
      </c>
      <c r="H395" s="134">
        <f t="shared" si="58"/>
        <v>871200</v>
      </c>
      <c r="I395" s="134">
        <f t="shared" si="58"/>
        <v>886400</v>
      </c>
      <c r="J395" s="134">
        <f t="shared" si="58"/>
        <v>900400</v>
      </c>
    </row>
    <row r="396" spans="1:10" ht="15" customHeight="1" x14ac:dyDescent="0.2">
      <c r="A396" s="500" t="s">
        <v>14</v>
      </c>
      <c r="B396" s="500"/>
      <c r="C396" s="500"/>
      <c r="D396" s="500"/>
      <c r="E396" s="500"/>
      <c r="F396" s="500"/>
      <c r="G396" s="500"/>
      <c r="H396" s="500"/>
      <c r="I396" s="500"/>
      <c r="J396" s="500"/>
    </row>
    <row r="397" spans="1:10" ht="21" customHeight="1" x14ac:dyDescent="0.2">
      <c r="A397" s="484" t="s">
        <v>224</v>
      </c>
      <c r="B397" s="484"/>
      <c r="C397" s="484"/>
      <c r="D397" s="484"/>
      <c r="E397" s="482" t="str">
        <f t="shared" ref="E397:J397" si="59">E22</f>
        <v>Actuals           2013-2014</v>
      </c>
      <c r="F397" s="482" t="str">
        <f t="shared" si="59"/>
        <v>Approved Estimates          2014-2015</v>
      </c>
      <c r="G397" s="482" t="str">
        <f t="shared" si="59"/>
        <v>Revised Estimates                 2014-2015</v>
      </c>
      <c r="H397" s="482" t="str">
        <f t="shared" si="59"/>
        <v>Budget Estimates      2015-2016</v>
      </c>
      <c r="I397" s="482" t="str">
        <f t="shared" si="59"/>
        <v>Forward Estimates     2016-2017</v>
      </c>
      <c r="J397" s="482" t="str">
        <f t="shared" si="59"/>
        <v>Forward Estimates     2017-2018</v>
      </c>
    </row>
    <row r="398" spans="1:10" ht="15" customHeight="1" x14ac:dyDescent="0.2">
      <c r="A398" s="119" t="s">
        <v>225</v>
      </c>
      <c r="B398" s="119" t="s">
        <v>226</v>
      </c>
      <c r="C398" s="484" t="s">
        <v>227</v>
      </c>
      <c r="D398" s="484"/>
      <c r="E398" s="475"/>
      <c r="F398" s="475"/>
      <c r="G398" s="475"/>
      <c r="H398" s="475"/>
      <c r="I398" s="475"/>
      <c r="J398" s="475"/>
    </row>
    <row r="399" spans="1:10" x14ac:dyDescent="0.2">
      <c r="A399" s="135"/>
      <c r="B399" s="135"/>
      <c r="C399" s="497"/>
      <c r="D399" s="497"/>
      <c r="E399" s="133"/>
      <c r="F399" s="155"/>
      <c r="G399" s="133"/>
      <c r="H399" s="123"/>
      <c r="I399" s="133"/>
      <c r="J399" s="122"/>
    </row>
    <row r="400" spans="1:10" ht="15" customHeight="1" x14ac:dyDescent="0.2">
      <c r="A400" s="135"/>
      <c r="B400" s="135"/>
      <c r="C400" s="497"/>
      <c r="D400" s="497"/>
      <c r="E400" s="133"/>
      <c r="F400" s="155"/>
      <c r="G400" s="133"/>
      <c r="H400" s="123"/>
      <c r="I400" s="133"/>
      <c r="J400" s="122"/>
    </row>
    <row r="401" spans="1:10" x14ac:dyDescent="0.2">
      <c r="A401" s="487" t="s">
        <v>14</v>
      </c>
      <c r="B401" s="487"/>
      <c r="C401" s="487"/>
      <c r="D401" s="487"/>
      <c r="E401" s="124">
        <v>0</v>
      </c>
      <c r="F401" s="124">
        <v>0</v>
      </c>
      <c r="G401" s="124">
        <v>0</v>
      </c>
      <c r="H401" s="124">
        <v>0</v>
      </c>
      <c r="I401" s="124">
        <v>0</v>
      </c>
      <c r="J401" s="124">
        <v>0</v>
      </c>
    </row>
    <row r="402" spans="1:10" ht="15" customHeight="1" x14ac:dyDescent="0.2">
      <c r="A402" s="537"/>
      <c r="B402" s="537"/>
      <c r="C402" s="537"/>
      <c r="D402" s="537"/>
      <c r="E402" s="537"/>
      <c r="F402" s="537"/>
      <c r="G402" s="537"/>
      <c r="H402" s="537"/>
      <c r="I402" s="537"/>
      <c r="J402" s="537"/>
    </row>
    <row r="403" spans="1:10" ht="15" customHeight="1" x14ac:dyDescent="0.2">
      <c r="A403" s="499" t="s">
        <v>266</v>
      </c>
      <c r="B403" s="499"/>
      <c r="C403" s="499"/>
      <c r="D403" s="499"/>
      <c r="E403" s="499"/>
      <c r="F403" s="508"/>
      <c r="G403" s="508"/>
      <c r="H403" s="508"/>
      <c r="I403" s="508"/>
      <c r="J403" s="508"/>
    </row>
    <row r="404" spans="1:10" ht="15" customHeight="1" x14ac:dyDescent="0.2">
      <c r="A404" s="484" t="s">
        <v>278</v>
      </c>
      <c r="B404" s="484"/>
      <c r="C404" s="484"/>
      <c r="D404" s="120" t="s">
        <v>279</v>
      </c>
      <c r="E404" s="194" t="s">
        <v>280</v>
      </c>
      <c r="F404" s="195"/>
      <c r="G404" s="152"/>
      <c r="H404" s="152"/>
      <c r="I404" s="152"/>
      <c r="J404" s="153"/>
    </row>
    <row r="405" spans="1:10" ht="15" customHeight="1" x14ac:dyDescent="0.2">
      <c r="A405" s="485" t="s">
        <v>2594</v>
      </c>
      <c r="B405" s="485"/>
      <c r="C405" s="485"/>
      <c r="D405" s="121" t="s">
        <v>2595</v>
      </c>
      <c r="E405" s="196">
        <v>4</v>
      </c>
      <c r="F405" s="197"/>
      <c r="G405" s="140"/>
      <c r="H405" s="140"/>
      <c r="I405" s="140"/>
      <c r="J405" s="143"/>
    </row>
    <row r="406" spans="1:10" ht="15" customHeight="1" x14ac:dyDescent="0.2">
      <c r="A406" s="485" t="s">
        <v>2596</v>
      </c>
      <c r="B406" s="485"/>
      <c r="C406" s="485"/>
      <c r="D406" s="121" t="s">
        <v>2570</v>
      </c>
      <c r="E406" s="196">
        <v>1</v>
      </c>
      <c r="F406" s="197"/>
      <c r="G406" s="140"/>
      <c r="H406" s="140"/>
      <c r="I406" s="140"/>
      <c r="J406" s="143"/>
    </row>
    <row r="407" spans="1:10" ht="15" customHeight="1" x14ac:dyDescent="0.2">
      <c r="A407" s="485" t="s">
        <v>2597</v>
      </c>
      <c r="B407" s="485"/>
      <c r="C407" s="485"/>
      <c r="D407" s="121" t="s">
        <v>2319</v>
      </c>
      <c r="E407" s="196">
        <v>4</v>
      </c>
      <c r="F407" s="197"/>
      <c r="G407" s="140"/>
      <c r="H407" s="140"/>
      <c r="I407" s="140"/>
      <c r="J407" s="143"/>
    </row>
    <row r="408" spans="1:10" ht="15" customHeight="1" x14ac:dyDescent="0.2">
      <c r="A408" s="485" t="s">
        <v>2598</v>
      </c>
      <c r="B408" s="485"/>
      <c r="C408" s="485"/>
      <c r="D408" s="121" t="s">
        <v>2599</v>
      </c>
      <c r="E408" s="196">
        <v>11</v>
      </c>
      <c r="F408" s="197"/>
      <c r="G408" s="140"/>
      <c r="H408" s="140"/>
      <c r="I408" s="140"/>
      <c r="J408" s="143"/>
    </row>
    <row r="409" spans="1:10" ht="15" customHeight="1" x14ac:dyDescent="0.2">
      <c r="A409" s="485" t="s">
        <v>2600</v>
      </c>
      <c r="B409" s="485"/>
      <c r="C409" s="485"/>
      <c r="D409" s="121" t="s">
        <v>2329</v>
      </c>
      <c r="E409" s="196">
        <v>4</v>
      </c>
      <c r="F409" s="197"/>
      <c r="G409" s="140"/>
      <c r="H409" s="140"/>
      <c r="I409" s="140"/>
      <c r="J409" s="143"/>
    </row>
    <row r="410" spans="1:10" ht="15" customHeight="1" x14ac:dyDescent="0.2">
      <c r="A410" s="485" t="s">
        <v>2601</v>
      </c>
      <c r="B410" s="485"/>
      <c r="C410" s="485"/>
      <c r="D410" s="121">
        <v>0</v>
      </c>
      <c r="E410" s="196">
        <v>2</v>
      </c>
      <c r="F410" s="197"/>
      <c r="G410" s="140"/>
      <c r="H410" s="140"/>
      <c r="I410" s="140"/>
      <c r="J410" s="143"/>
    </row>
    <row r="411" spans="1:10" ht="15" customHeight="1" x14ac:dyDescent="0.2">
      <c r="A411" s="485" t="s">
        <v>2602</v>
      </c>
      <c r="B411" s="485"/>
      <c r="C411" s="485"/>
      <c r="D411" s="121">
        <v>0</v>
      </c>
      <c r="E411" s="196">
        <v>1</v>
      </c>
      <c r="F411" s="197"/>
      <c r="G411" s="140"/>
      <c r="H411" s="140"/>
      <c r="I411" s="140"/>
      <c r="J411" s="143"/>
    </row>
    <row r="412" spans="1:10" ht="15" customHeight="1" x14ac:dyDescent="0.2">
      <c r="A412" s="498" t="s">
        <v>281</v>
      </c>
      <c r="B412" s="498"/>
      <c r="C412" s="498"/>
      <c r="D412" s="498"/>
      <c r="E412" s="198">
        <f>SUM(E405:E411)</f>
        <v>27</v>
      </c>
      <c r="F412" s="199"/>
      <c r="G412" s="146"/>
      <c r="H412" s="146"/>
      <c r="I412" s="146"/>
      <c r="J412" s="147"/>
    </row>
    <row r="413" spans="1:10" x14ac:dyDescent="0.2">
      <c r="A413" s="483"/>
      <c r="B413" s="483"/>
      <c r="C413" s="483"/>
      <c r="D413" s="483"/>
      <c r="E413" s="483"/>
      <c r="F413" s="501"/>
      <c r="G413" s="501"/>
      <c r="H413" s="501"/>
      <c r="I413" s="501"/>
      <c r="J413" s="501"/>
    </row>
    <row r="414" spans="1:10" x14ac:dyDescent="0.2">
      <c r="A414" s="502" t="s">
        <v>282</v>
      </c>
      <c r="B414" s="502"/>
      <c r="C414" s="502"/>
      <c r="D414" s="502"/>
      <c r="E414" s="502"/>
      <c r="F414" s="502"/>
      <c r="G414" s="502"/>
      <c r="H414" s="502"/>
      <c r="I414" s="502"/>
      <c r="J414" s="502"/>
    </row>
    <row r="415" spans="1:10" x14ac:dyDescent="0.2">
      <c r="A415" s="503" t="s">
        <v>283</v>
      </c>
      <c r="B415" s="503"/>
      <c r="C415" s="503"/>
      <c r="D415" s="503"/>
      <c r="E415" s="503"/>
      <c r="F415" s="503"/>
      <c r="G415" s="503"/>
      <c r="H415" s="503"/>
      <c r="I415" s="503"/>
      <c r="J415" s="503"/>
    </row>
    <row r="416" spans="1:10" x14ac:dyDescent="0.2">
      <c r="A416" s="530" t="s">
        <v>1383</v>
      </c>
      <c r="B416" s="530"/>
      <c r="C416" s="530"/>
      <c r="D416" s="530"/>
      <c r="E416" s="530"/>
      <c r="F416" s="530"/>
      <c r="G416" s="530"/>
      <c r="H416" s="530"/>
      <c r="I416" s="530"/>
      <c r="J416" s="530"/>
    </row>
    <row r="417" spans="1:10" ht="15" customHeight="1" x14ac:dyDescent="0.2">
      <c r="A417" s="530" t="s">
        <v>1384</v>
      </c>
      <c r="B417" s="530"/>
      <c r="C417" s="530"/>
      <c r="D417" s="530"/>
      <c r="E417" s="530"/>
      <c r="F417" s="530"/>
      <c r="G417" s="530"/>
      <c r="H417" s="530"/>
      <c r="I417" s="530"/>
      <c r="J417" s="530"/>
    </row>
    <row r="418" spans="1:10" x14ac:dyDescent="0.2">
      <c r="A418" s="530" t="s">
        <v>1385</v>
      </c>
      <c r="B418" s="530"/>
      <c r="C418" s="530"/>
      <c r="D418" s="530"/>
      <c r="E418" s="530"/>
      <c r="F418" s="530"/>
      <c r="G418" s="530"/>
      <c r="H418" s="530"/>
      <c r="I418" s="530"/>
      <c r="J418" s="530"/>
    </row>
    <row r="419" spans="1:10" x14ac:dyDescent="0.2">
      <c r="A419" s="483"/>
      <c r="B419" s="483"/>
      <c r="C419" s="483"/>
      <c r="D419" s="483"/>
      <c r="E419" s="483"/>
      <c r="F419" s="483"/>
      <c r="G419" s="483"/>
      <c r="H419" s="483"/>
      <c r="I419" s="483"/>
      <c r="J419" s="483"/>
    </row>
    <row r="420" spans="1:10" x14ac:dyDescent="0.2">
      <c r="A420" s="506" t="s">
        <v>359</v>
      </c>
      <c r="B420" s="506"/>
      <c r="C420" s="506"/>
      <c r="D420" s="506"/>
      <c r="E420" s="506"/>
      <c r="F420" s="506"/>
      <c r="G420" s="506"/>
      <c r="H420" s="506"/>
      <c r="I420" s="506"/>
      <c r="J420" s="506"/>
    </row>
    <row r="421" spans="1:10" ht="15" customHeight="1" x14ac:dyDescent="0.2">
      <c r="A421" s="483"/>
      <c r="B421" s="483"/>
      <c r="C421" s="483"/>
      <c r="D421" s="483"/>
      <c r="E421" s="483"/>
      <c r="F421" s="483"/>
      <c r="G421" s="483"/>
      <c r="H421" s="483"/>
      <c r="I421" s="483"/>
      <c r="J421" s="483"/>
    </row>
    <row r="422" spans="1:10" ht="22.5" customHeight="1" x14ac:dyDescent="0.2">
      <c r="A422" s="483"/>
      <c r="B422" s="483"/>
      <c r="C422" s="483"/>
      <c r="D422" s="483"/>
      <c r="E422" s="483"/>
      <c r="F422" s="483"/>
      <c r="G422" s="483"/>
      <c r="H422" s="483"/>
      <c r="I422" s="483"/>
      <c r="J422" s="483"/>
    </row>
    <row r="423" spans="1:10" ht="15" customHeight="1" x14ac:dyDescent="0.2">
      <c r="A423" s="483"/>
      <c r="B423" s="483"/>
      <c r="C423" s="483"/>
      <c r="D423" s="483"/>
      <c r="E423" s="483"/>
      <c r="F423" s="483"/>
      <c r="G423" s="483"/>
      <c r="H423" s="483"/>
      <c r="I423" s="483"/>
      <c r="J423" s="483"/>
    </row>
    <row r="424" spans="1:10" x14ac:dyDescent="0.2">
      <c r="A424" s="483"/>
      <c r="B424" s="483"/>
      <c r="C424" s="483"/>
      <c r="D424" s="483"/>
      <c r="E424" s="483"/>
      <c r="F424" s="483"/>
      <c r="G424" s="483"/>
      <c r="H424" s="483"/>
      <c r="I424" s="483"/>
      <c r="J424" s="483"/>
    </row>
    <row r="425" spans="1:10" ht="22.5" x14ac:dyDescent="0.2">
      <c r="A425" s="502" t="s">
        <v>289</v>
      </c>
      <c r="B425" s="502"/>
      <c r="C425" s="502"/>
      <c r="D425" s="502"/>
      <c r="E425" s="502"/>
      <c r="F425" s="148" t="str">
        <f>F133</f>
        <v xml:space="preserve"> Actual 2013/14</v>
      </c>
      <c r="G425" s="148" t="str">
        <f>G133</f>
        <v xml:space="preserve"> Estimate 2014/15</v>
      </c>
      <c r="H425" s="148" t="str">
        <f>H133</f>
        <v xml:space="preserve"> Target 2015/16</v>
      </c>
      <c r="I425" s="148" t="str">
        <f>I133</f>
        <v xml:space="preserve"> Target 2016/17</v>
      </c>
      <c r="J425" s="148" t="str">
        <f>J133</f>
        <v xml:space="preserve"> Target 2017/18</v>
      </c>
    </row>
    <row r="426" spans="1:10" x14ac:dyDescent="0.2">
      <c r="A426" s="502" t="s">
        <v>295</v>
      </c>
      <c r="B426" s="502"/>
      <c r="C426" s="502"/>
      <c r="D426" s="502"/>
      <c r="E426" s="502"/>
      <c r="F426" s="502"/>
      <c r="G426" s="502"/>
      <c r="H426" s="502"/>
      <c r="I426" s="502"/>
      <c r="J426" s="502"/>
    </row>
    <row r="427" spans="1:10" x14ac:dyDescent="0.2">
      <c r="A427" s="530" t="s">
        <v>1386</v>
      </c>
      <c r="B427" s="530"/>
      <c r="C427" s="530"/>
      <c r="D427" s="530"/>
      <c r="E427" s="530"/>
      <c r="F427" s="200"/>
      <c r="G427" s="137"/>
      <c r="H427" s="137"/>
      <c r="I427" s="137"/>
      <c r="J427" s="137"/>
    </row>
    <row r="428" spans="1:10" x14ac:dyDescent="0.2">
      <c r="A428" s="530" t="s">
        <v>1387</v>
      </c>
      <c r="B428" s="530"/>
      <c r="C428" s="530"/>
      <c r="D428" s="530"/>
      <c r="E428" s="530"/>
      <c r="F428" s="200"/>
      <c r="G428" s="137"/>
      <c r="H428" s="137"/>
      <c r="I428" s="137"/>
      <c r="J428" s="137"/>
    </row>
    <row r="429" spans="1:10" x14ac:dyDescent="0.2">
      <c r="A429" s="507"/>
      <c r="B429" s="507"/>
      <c r="C429" s="507"/>
      <c r="D429" s="507"/>
      <c r="E429" s="507"/>
      <c r="F429" s="200"/>
      <c r="G429" s="137"/>
      <c r="H429" s="137"/>
      <c r="I429" s="137"/>
      <c r="J429" s="137"/>
    </row>
    <row r="430" spans="1:10" ht="23.25" customHeight="1" x14ac:dyDescent="0.2">
      <c r="A430" s="502" t="s">
        <v>300</v>
      </c>
      <c r="B430" s="502"/>
      <c r="C430" s="502"/>
      <c r="D430" s="502"/>
      <c r="E430" s="502"/>
      <c r="F430" s="502"/>
      <c r="G430" s="502"/>
      <c r="H430" s="502"/>
      <c r="I430" s="502"/>
      <c r="J430" s="502"/>
    </row>
    <row r="431" spans="1:10" ht="24" customHeight="1" x14ac:dyDescent="0.2">
      <c r="A431" s="531" t="s">
        <v>1388</v>
      </c>
      <c r="B431" s="531"/>
      <c r="C431" s="531"/>
      <c r="D431" s="531"/>
      <c r="E431" s="531"/>
      <c r="F431" s="200"/>
      <c r="G431" s="137"/>
      <c r="H431" s="137"/>
      <c r="I431" s="137"/>
      <c r="J431" s="137"/>
    </row>
    <row r="432" spans="1:10" ht="15" customHeight="1" x14ac:dyDescent="0.2">
      <c r="A432" s="530" t="s">
        <v>1389</v>
      </c>
      <c r="B432" s="530"/>
      <c r="C432" s="530"/>
      <c r="D432" s="530"/>
      <c r="E432" s="530"/>
      <c r="F432" s="200"/>
      <c r="G432" s="137"/>
      <c r="H432" s="137"/>
      <c r="I432" s="137"/>
      <c r="J432" s="137"/>
    </row>
    <row r="433" spans="1:10" x14ac:dyDescent="0.2">
      <c r="A433" s="483"/>
      <c r="B433" s="483"/>
      <c r="C433" s="483"/>
      <c r="D433" s="483"/>
      <c r="E433" s="483"/>
      <c r="F433" s="483"/>
      <c r="G433" s="483"/>
      <c r="H433" s="483"/>
      <c r="I433" s="483"/>
      <c r="J433" s="483"/>
    </row>
    <row r="434" spans="1:10" x14ac:dyDescent="0.2">
      <c r="A434" s="492" t="s">
        <v>1390</v>
      </c>
      <c r="B434" s="492"/>
      <c r="C434" s="492"/>
      <c r="D434" s="492"/>
      <c r="E434" s="492"/>
      <c r="F434" s="492"/>
      <c r="G434" s="492"/>
      <c r="H434" s="492"/>
      <c r="I434" s="492"/>
      <c r="J434" s="492"/>
    </row>
    <row r="435" spans="1:10" x14ac:dyDescent="0.2">
      <c r="A435" s="578" t="s">
        <v>269</v>
      </c>
      <c r="B435" s="578"/>
      <c r="C435" s="578"/>
      <c r="D435" s="578"/>
      <c r="E435" s="578"/>
      <c r="F435" s="578"/>
      <c r="G435" s="578"/>
      <c r="H435" s="578"/>
      <c r="I435" s="578"/>
      <c r="J435" s="578"/>
    </row>
    <row r="436" spans="1:10" ht="23.45" customHeight="1" x14ac:dyDescent="0.2">
      <c r="A436" s="483" t="s">
        <v>1391</v>
      </c>
      <c r="B436" s="483"/>
      <c r="C436" s="483"/>
      <c r="D436" s="483"/>
      <c r="E436" s="483"/>
      <c r="F436" s="483"/>
      <c r="G436" s="483"/>
      <c r="H436" s="483"/>
      <c r="I436" s="483"/>
      <c r="J436" s="483"/>
    </row>
    <row r="437" spans="1:10" x14ac:dyDescent="0.2">
      <c r="A437" s="482" t="s">
        <v>271</v>
      </c>
      <c r="B437" s="482"/>
      <c r="C437" s="482"/>
      <c r="D437" s="482"/>
      <c r="E437" s="482"/>
      <c r="F437" s="482"/>
      <c r="G437" s="482"/>
      <c r="H437" s="482"/>
      <c r="I437" s="482"/>
      <c r="J437" s="482"/>
    </row>
    <row r="438" spans="1:10" ht="33.75" x14ac:dyDescent="0.2">
      <c r="A438" s="131" t="s">
        <v>225</v>
      </c>
      <c r="B438" s="493" t="s">
        <v>224</v>
      </c>
      <c r="C438" s="493"/>
      <c r="D438" s="493"/>
      <c r="E438" s="120" t="str">
        <f t="shared" ref="E438:J438" si="60">E22</f>
        <v>Actuals           2013-2014</v>
      </c>
      <c r="F438" s="120" t="str">
        <f t="shared" si="60"/>
        <v>Approved Estimates          2014-2015</v>
      </c>
      <c r="G438" s="120" t="str">
        <f t="shared" si="60"/>
        <v>Revised Estimates                 2014-2015</v>
      </c>
      <c r="H438" s="120" t="str">
        <f t="shared" si="60"/>
        <v>Budget Estimates      2015-2016</v>
      </c>
      <c r="I438" s="120" t="str">
        <f t="shared" si="60"/>
        <v>Forward Estimates     2016-2017</v>
      </c>
      <c r="J438" s="120" t="str">
        <f t="shared" si="60"/>
        <v>Forward Estimates     2017-2018</v>
      </c>
    </row>
    <row r="439" spans="1:10" x14ac:dyDescent="0.2">
      <c r="A439" s="213">
        <v>160</v>
      </c>
      <c r="B439" s="483" t="s">
        <v>1392</v>
      </c>
      <c r="C439" s="483"/>
      <c r="D439" s="483"/>
      <c r="E439" s="157">
        <v>0</v>
      </c>
      <c r="F439" s="155">
        <v>0</v>
      </c>
      <c r="G439" s="157">
        <v>4900</v>
      </c>
      <c r="H439" s="156">
        <v>0</v>
      </c>
      <c r="I439" s="157">
        <v>0</v>
      </c>
      <c r="J439" s="157">
        <v>0</v>
      </c>
    </row>
    <row r="440" spans="1:10" x14ac:dyDescent="0.2">
      <c r="A440" s="487" t="s">
        <v>1303</v>
      </c>
      <c r="B440" s="487"/>
      <c r="C440" s="487"/>
      <c r="D440" s="487"/>
      <c r="E440" s="124">
        <f t="shared" ref="E440:J440" si="61">SUM(E439:E439)</f>
        <v>0</v>
      </c>
      <c r="F440" s="124">
        <f t="shared" si="61"/>
        <v>0</v>
      </c>
      <c r="G440" s="124">
        <f t="shared" si="61"/>
        <v>4900</v>
      </c>
      <c r="H440" s="124">
        <f t="shared" si="61"/>
        <v>0</v>
      </c>
      <c r="I440" s="124">
        <f t="shared" si="61"/>
        <v>0</v>
      </c>
      <c r="J440" s="124">
        <f t="shared" si="61"/>
        <v>0</v>
      </c>
    </row>
    <row r="441" spans="1:10" ht="15" customHeight="1" x14ac:dyDescent="0.2">
      <c r="A441" s="483"/>
      <c r="B441" s="483"/>
      <c r="C441" s="483"/>
      <c r="D441" s="483"/>
      <c r="E441" s="483"/>
      <c r="F441" s="483"/>
      <c r="G441" s="483"/>
      <c r="H441" s="483"/>
      <c r="I441" s="483"/>
      <c r="J441" s="483"/>
    </row>
    <row r="442" spans="1:10" ht="15" customHeight="1" x14ac:dyDescent="0.2">
      <c r="A442" s="482" t="s">
        <v>262</v>
      </c>
      <c r="B442" s="482"/>
      <c r="C442" s="482"/>
      <c r="D442" s="482"/>
      <c r="E442" s="482"/>
      <c r="F442" s="482"/>
      <c r="G442" s="482"/>
      <c r="H442" s="482"/>
      <c r="I442" s="482"/>
      <c r="J442" s="482"/>
    </row>
    <row r="443" spans="1:10" ht="33.75" x14ac:dyDescent="0.2">
      <c r="A443" s="131" t="s">
        <v>225</v>
      </c>
      <c r="B443" s="493" t="s">
        <v>224</v>
      </c>
      <c r="C443" s="493"/>
      <c r="D443" s="493"/>
      <c r="E443" s="120" t="str">
        <f t="shared" ref="E443:J443" si="62">E22</f>
        <v>Actuals           2013-2014</v>
      </c>
      <c r="F443" s="120" t="str">
        <f t="shared" si="62"/>
        <v>Approved Estimates          2014-2015</v>
      </c>
      <c r="G443" s="120" t="str">
        <f t="shared" si="62"/>
        <v>Revised Estimates                 2014-2015</v>
      </c>
      <c r="H443" s="120" t="str">
        <f t="shared" si="62"/>
        <v>Budget Estimates      2015-2016</v>
      </c>
      <c r="I443" s="120" t="str">
        <f t="shared" si="62"/>
        <v>Forward Estimates     2016-2017</v>
      </c>
      <c r="J443" s="120" t="str">
        <f t="shared" si="62"/>
        <v>Forward Estimates     2017-2018</v>
      </c>
    </row>
    <row r="444" spans="1:10" ht="15" customHeight="1" x14ac:dyDescent="0.2">
      <c r="A444" s="493" t="s">
        <v>6</v>
      </c>
      <c r="B444" s="493"/>
      <c r="C444" s="493"/>
      <c r="D444" s="493"/>
      <c r="E444" s="493"/>
      <c r="F444" s="493"/>
      <c r="G444" s="493"/>
      <c r="H444" s="493"/>
      <c r="I444" s="493"/>
      <c r="J444" s="137"/>
    </row>
    <row r="445" spans="1:10" x14ac:dyDescent="0.2">
      <c r="A445" s="213">
        <v>210</v>
      </c>
      <c r="B445" s="483" t="s">
        <v>6</v>
      </c>
      <c r="C445" s="483"/>
      <c r="D445" s="483"/>
      <c r="E445" s="157">
        <v>385945.55</v>
      </c>
      <c r="F445" s="155">
        <v>384500</v>
      </c>
      <c r="G445" s="157">
        <v>384500</v>
      </c>
      <c r="H445" s="156">
        <v>395900</v>
      </c>
      <c r="I445" s="157">
        <v>399700</v>
      </c>
      <c r="J445" s="157">
        <v>401400</v>
      </c>
    </row>
    <row r="446" spans="1:10" x14ac:dyDescent="0.2">
      <c r="A446" s="213">
        <v>212</v>
      </c>
      <c r="B446" s="483" t="s">
        <v>8</v>
      </c>
      <c r="C446" s="483"/>
      <c r="D446" s="483"/>
      <c r="E446" s="157">
        <v>0</v>
      </c>
      <c r="F446" s="155">
        <v>0</v>
      </c>
      <c r="G446" s="157">
        <v>0</v>
      </c>
      <c r="H446" s="156">
        <v>0</v>
      </c>
      <c r="I446" s="157">
        <v>0</v>
      </c>
      <c r="J446" s="157">
        <v>0</v>
      </c>
    </row>
    <row r="447" spans="1:10" x14ac:dyDescent="0.2">
      <c r="A447" s="213">
        <v>216</v>
      </c>
      <c r="B447" s="483" t="s">
        <v>9</v>
      </c>
      <c r="C447" s="483"/>
      <c r="D447" s="483"/>
      <c r="E447" s="157">
        <v>59040</v>
      </c>
      <c r="F447" s="155">
        <v>61600</v>
      </c>
      <c r="G447" s="157">
        <v>61600</v>
      </c>
      <c r="H447" s="156">
        <v>61600</v>
      </c>
      <c r="I447" s="157">
        <v>61600</v>
      </c>
      <c r="J447" s="157">
        <v>61600</v>
      </c>
    </row>
    <row r="448" spans="1:10" x14ac:dyDescent="0.2">
      <c r="A448" s="213">
        <v>218</v>
      </c>
      <c r="B448" s="483" t="s">
        <v>272</v>
      </c>
      <c r="C448" s="483"/>
      <c r="D448" s="483"/>
      <c r="E448" s="157">
        <v>0</v>
      </c>
      <c r="F448" s="155">
        <v>0</v>
      </c>
      <c r="G448" s="157">
        <v>0</v>
      </c>
      <c r="H448" s="156">
        <v>0</v>
      </c>
      <c r="I448" s="157">
        <v>0</v>
      </c>
      <c r="J448" s="157">
        <v>0</v>
      </c>
    </row>
    <row r="449" spans="1:10" ht="15" customHeight="1" x14ac:dyDescent="0.2">
      <c r="A449" s="497" t="s">
        <v>273</v>
      </c>
      <c r="B449" s="497"/>
      <c r="C449" s="497"/>
      <c r="D449" s="497"/>
      <c r="E449" s="132">
        <f>SUM(E445:E448)</f>
        <v>444985.55</v>
      </c>
      <c r="F449" s="132">
        <f t="shared" ref="F449:J449" si="63">SUM(F445:F448)</f>
        <v>446100</v>
      </c>
      <c r="G449" s="132">
        <f t="shared" si="63"/>
        <v>446100</v>
      </c>
      <c r="H449" s="132">
        <f t="shared" si="63"/>
        <v>457500</v>
      </c>
      <c r="I449" s="132">
        <f t="shared" si="63"/>
        <v>461300</v>
      </c>
      <c r="J449" s="132">
        <f t="shared" si="63"/>
        <v>463000</v>
      </c>
    </row>
    <row r="450" spans="1:10" ht="15" customHeight="1" x14ac:dyDescent="0.2">
      <c r="A450" s="497" t="s">
        <v>274</v>
      </c>
      <c r="B450" s="497"/>
      <c r="C450" s="497"/>
      <c r="D450" s="497"/>
      <c r="E450" s="497"/>
      <c r="F450" s="497"/>
      <c r="G450" s="497"/>
      <c r="H450" s="497"/>
      <c r="I450" s="497"/>
      <c r="J450" s="137"/>
    </row>
    <row r="451" spans="1:10" x14ac:dyDescent="0.2">
      <c r="A451" s="213" t="s">
        <v>1393</v>
      </c>
      <c r="B451" s="483" t="s">
        <v>1394</v>
      </c>
      <c r="C451" s="483"/>
      <c r="D451" s="483"/>
      <c r="E451" s="157">
        <v>4828.3999999999996</v>
      </c>
      <c r="F451" s="155">
        <v>8000</v>
      </c>
      <c r="G451" s="157">
        <v>8000</v>
      </c>
      <c r="H451" s="156">
        <v>8000</v>
      </c>
      <c r="I451" s="157">
        <v>8000</v>
      </c>
      <c r="J451" s="157">
        <v>8000</v>
      </c>
    </row>
    <row r="452" spans="1:10" x14ac:dyDescent="0.2">
      <c r="A452" s="213" t="s">
        <v>1395</v>
      </c>
      <c r="B452" s="483" t="s">
        <v>1396</v>
      </c>
      <c r="C452" s="483"/>
      <c r="D452" s="483"/>
      <c r="E452" s="157">
        <v>12306.4</v>
      </c>
      <c r="F452" s="155">
        <v>12500</v>
      </c>
      <c r="G452" s="157">
        <v>12500</v>
      </c>
      <c r="H452" s="156">
        <v>15000</v>
      </c>
      <c r="I452" s="157">
        <v>15000</v>
      </c>
      <c r="J452" s="157">
        <v>15000</v>
      </c>
    </row>
    <row r="453" spans="1:10" x14ac:dyDescent="0.2">
      <c r="A453" s="213" t="s">
        <v>1397</v>
      </c>
      <c r="B453" s="483" t="s">
        <v>1398</v>
      </c>
      <c r="C453" s="483"/>
      <c r="D453" s="483"/>
      <c r="E453" s="157">
        <v>45998.92</v>
      </c>
      <c r="F453" s="155">
        <v>31000</v>
      </c>
      <c r="G453" s="157">
        <v>31000</v>
      </c>
      <c r="H453" s="156">
        <v>38000</v>
      </c>
      <c r="I453" s="157">
        <v>38000</v>
      </c>
      <c r="J453" s="157">
        <v>38000</v>
      </c>
    </row>
    <row r="454" spans="1:10" x14ac:dyDescent="0.2">
      <c r="A454" s="213" t="s">
        <v>1399</v>
      </c>
      <c r="B454" s="483" t="s">
        <v>1400</v>
      </c>
      <c r="C454" s="483"/>
      <c r="D454" s="483"/>
      <c r="E454" s="157">
        <v>9067.7999999999993</v>
      </c>
      <c r="F454" s="155">
        <v>9500</v>
      </c>
      <c r="G454" s="157">
        <v>9500</v>
      </c>
      <c r="H454" s="156">
        <v>12000</v>
      </c>
      <c r="I454" s="157">
        <v>12000</v>
      </c>
      <c r="J454" s="157">
        <v>12000</v>
      </c>
    </row>
    <row r="455" spans="1:10" x14ac:dyDescent="0.2">
      <c r="A455" s="213" t="s">
        <v>1401</v>
      </c>
      <c r="B455" s="483" t="s">
        <v>1402</v>
      </c>
      <c r="C455" s="483"/>
      <c r="D455" s="483"/>
      <c r="E455" s="157">
        <v>10417.31</v>
      </c>
      <c r="F455" s="155">
        <v>10500</v>
      </c>
      <c r="G455" s="157">
        <v>10500</v>
      </c>
      <c r="H455" s="156">
        <v>10500</v>
      </c>
      <c r="I455" s="157">
        <v>10500</v>
      </c>
      <c r="J455" s="157">
        <v>10500</v>
      </c>
    </row>
    <row r="456" spans="1:10" x14ac:dyDescent="0.2">
      <c r="A456" s="213" t="s">
        <v>1403</v>
      </c>
      <c r="B456" s="483" t="s">
        <v>1404</v>
      </c>
      <c r="C456" s="483"/>
      <c r="D456" s="483"/>
      <c r="E456" s="157">
        <v>19362.650000000001</v>
      </c>
      <c r="F456" s="155">
        <v>20000</v>
      </c>
      <c r="G456" s="157">
        <v>20000</v>
      </c>
      <c r="H456" s="156">
        <v>20000</v>
      </c>
      <c r="I456" s="157">
        <v>20000</v>
      </c>
      <c r="J456" s="157">
        <v>20000</v>
      </c>
    </row>
    <row r="457" spans="1:10" x14ac:dyDescent="0.2">
      <c r="A457" s="213" t="s">
        <v>1405</v>
      </c>
      <c r="B457" s="483" t="s">
        <v>1406</v>
      </c>
      <c r="C457" s="483"/>
      <c r="D457" s="483"/>
      <c r="E457" s="157">
        <v>64878.58</v>
      </c>
      <c r="F457" s="155">
        <v>143000</v>
      </c>
      <c r="G457" s="157">
        <v>143000</v>
      </c>
      <c r="H457" s="156">
        <v>265000</v>
      </c>
      <c r="I457" s="157">
        <v>265000</v>
      </c>
      <c r="J457" s="157">
        <v>265000</v>
      </c>
    </row>
    <row r="458" spans="1:10" x14ac:dyDescent="0.2">
      <c r="A458" s="213" t="s">
        <v>1407</v>
      </c>
      <c r="B458" s="483" t="s">
        <v>1408</v>
      </c>
      <c r="C458" s="483"/>
      <c r="D458" s="483"/>
      <c r="E458" s="157">
        <v>77910</v>
      </c>
      <c r="F458" s="155">
        <v>0</v>
      </c>
      <c r="G458" s="157">
        <v>0</v>
      </c>
      <c r="H458" s="156">
        <v>78000</v>
      </c>
      <c r="I458" s="157">
        <v>78000</v>
      </c>
      <c r="J458" s="157">
        <v>78000</v>
      </c>
    </row>
    <row r="459" spans="1:10" x14ac:dyDescent="0.2">
      <c r="A459" s="213">
        <v>236</v>
      </c>
      <c r="B459" s="483" t="s">
        <v>194</v>
      </c>
      <c r="C459" s="483"/>
      <c r="D459" s="483"/>
      <c r="E459" s="157">
        <v>0</v>
      </c>
      <c r="F459" s="155">
        <v>85000</v>
      </c>
      <c r="G459" s="157">
        <v>85000</v>
      </c>
      <c r="H459" s="156">
        <v>100000</v>
      </c>
      <c r="I459" s="157">
        <v>100000</v>
      </c>
      <c r="J459" s="157">
        <v>100000</v>
      </c>
    </row>
    <row r="460" spans="1:10" x14ac:dyDescent="0.2">
      <c r="A460" s="213" t="s">
        <v>1409</v>
      </c>
      <c r="B460" s="483" t="s">
        <v>1410</v>
      </c>
      <c r="C460" s="483"/>
      <c r="D460" s="483"/>
      <c r="E460" s="157">
        <v>890</v>
      </c>
      <c r="F460" s="155">
        <v>2000</v>
      </c>
      <c r="G460" s="157">
        <v>2000</v>
      </c>
      <c r="H460" s="156">
        <v>2000</v>
      </c>
      <c r="I460" s="157">
        <v>2000</v>
      </c>
      <c r="J460" s="157">
        <v>2000</v>
      </c>
    </row>
    <row r="461" spans="1:10" x14ac:dyDescent="0.2">
      <c r="A461" s="213" t="s">
        <v>1411</v>
      </c>
      <c r="B461" s="483" t="s">
        <v>1412</v>
      </c>
      <c r="C461" s="483"/>
      <c r="D461" s="483"/>
      <c r="E461" s="157">
        <v>128549.75999999999</v>
      </c>
      <c r="F461" s="155">
        <v>129000</v>
      </c>
      <c r="G461" s="157">
        <v>129000</v>
      </c>
      <c r="H461" s="156">
        <v>130000</v>
      </c>
      <c r="I461" s="157">
        <v>130000</v>
      </c>
      <c r="J461" s="157">
        <v>130000</v>
      </c>
    </row>
    <row r="462" spans="1:10" x14ac:dyDescent="0.2">
      <c r="A462" s="213" t="s">
        <v>1413</v>
      </c>
      <c r="B462" s="483" t="s">
        <v>1414</v>
      </c>
      <c r="C462" s="483"/>
      <c r="D462" s="483"/>
      <c r="E462" s="157">
        <v>361724.08</v>
      </c>
      <c r="F462" s="155">
        <v>300000</v>
      </c>
      <c r="G462" s="157">
        <v>300000</v>
      </c>
      <c r="H462" s="156">
        <v>300000</v>
      </c>
      <c r="I462" s="157">
        <v>300000</v>
      </c>
      <c r="J462" s="157">
        <v>300000</v>
      </c>
    </row>
    <row r="463" spans="1:10" x14ac:dyDescent="0.2">
      <c r="A463" s="213" t="s">
        <v>1415</v>
      </c>
      <c r="B463" s="483" t="s">
        <v>1416</v>
      </c>
      <c r="C463" s="483"/>
      <c r="D463" s="483"/>
      <c r="E463" s="157">
        <v>84930.32</v>
      </c>
      <c r="F463" s="155">
        <v>0</v>
      </c>
      <c r="G463" s="157">
        <v>0</v>
      </c>
      <c r="H463" s="156">
        <v>0</v>
      </c>
      <c r="I463" s="157">
        <v>0</v>
      </c>
      <c r="J463" s="157">
        <v>0</v>
      </c>
    </row>
    <row r="464" spans="1:10" x14ac:dyDescent="0.2">
      <c r="A464" s="213" t="s">
        <v>1417</v>
      </c>
      <c r="B464" s="483" t="s">
        <v>1418</v>
      </c>
      <c r="C464" s="483"/>
      <c r="D464" s="483"/>
      <c r="E464" s="157">
        <v>1986.14</v>
      </c>
      <c r="F464" s="155">
        <v>2000</v>
      </c>
      <c r="G464" s="157">
        <v>2000</v>
      </c>
      <c r="H464" s="156">
        <v>2000</v>
      </c>
      <c r="I464" s="157">
        <v>2000</v>
      </c>
      <c r="J464" s="157">
        <v>2000</v>
      </c>
    </row>
    <row r="465" spans="1:10" x14ac:dyDescent="0.2">
      <c r="A465" s="213" t="s">
        <v>1419</v>
      </c>
      <c r="B465" s="483" t="s">
        <v>1420</v>
      </c>
      <c r="C465" s="483"/>
      <c r="D465" s="483"/>
      <c r="E465" s="157">
        <v>22997.52</v>
      </c>
      <c r="F465" s="155">
        <v>23000</v>
      </c>
      <c r="G465" s="157">
        <v>23000</v>
      </c>
      <c r="H465" s="156">
        <v>25000</v>
      </c>
      <c r="I465" s="157">
        <v>25000</v>
      </c>
      <c r="J465" s="157">
        <v>25000</v>
      </c>
    </row>
    <row r="466" spans="1:10" ht="15" customHeight="1" x14ac:dyDescent="0.2">
      <c r="A466" s="497" t="s">
        <v>276</v>
      </c>
      <c r="B466" s="497"/>
      <c r="C466" s="497"/>
      <c r="D466" s="497"/>
      <c r="E466" s="132">
        <f t="shared" ref="E466:J466" si="64">SUM(E451:E465)</f>
        <v>845847.88</v>
      </c>
      <c r="F466" s="193">
        <f t="shared" si="64"/>
        <v>775500</v>
      </c>
      <c r="G466" s="132">
        <f t="shared" si="64"/>
        <v>775500</v>
      </c>
      <c r="H466" s="132">
        <f t="shared" si="64"/>
        <v>1005500</v>
      </c>
      <c r="I466" s="132">
        <f t="shared" si="64"/>
        <v>1005500</v>
      </c>
      <c r="J466" s="132">
        <f t="shared" si="64"/>
        <v>1005500</v>
      </c>
    </row>
    <row r="467" spans="1:10" x14ac:dyDescent="0.2">
      <c r="A467" s="498" t="s">
        <v>277</v>
      </c>
      <c r="B467" s="498"/>
      <c r="C467" s="498"/>
      <c r="D467" s="498"/>
      <c r="E467" s="134">
        <f t="shared" ref="E467:J467" si="65">SUM(E449,E466)</f>
        <v>1290833.43</v>
      </c>
      <c r="F467" s="134">
        <f t="shared" si="65"/>
        <v>1221600</v>
      </c>
      <c r="G467" s="134">
        <f t="shared" si="65"/>
        <v>1221600</v>
      </c>
      <c r="H467" s="134">
        <f t="shared" si="65"/>
        <v>1463000</v>
      </c>
      <c r="I467" s="134">
        <f t="shared" si="65"/>
        <v>1466800</v>
      </c>
      <c r="J467" s="134">
        <f t="shared" si="65"/>
        <v>1468500</v>
      </c>
    </row>
    <row r="468" spans="1:10" x14ac:dyDescent="0.2">
      <c r="A468" s="483"/>
      <c r="B468" s="483"/>
      <c r="C468" s="483"/>
      <c r="D468" s="483"/>
      <c r="E468" s="483"/>
      <c r="F468" s="483"/>
      <c r="G468" s="483"/>
      <c r="H468" s="483"/>
      <c r="I468" s="483"/>
      <c r="J468" s="137"/>
    </row>
    <row r="469" spans="1:10" x14ac:dyDescent="0.2">
      <c r="A469" s="500" t="s">
        <v>14</v>
      </c>
      <c r="B469" s="500"/>
      <c r="C469" s="500"/>
      <c r="D469" s="500"/>
      <c r="E469" s="500"/>
      <c r="F469" s="500"/>
      <c r="G469" s="500"/>
      <c r="H469" s="500"/>
      <c r="I469" s="500"/>
      <c r="J469" s="500"/>
    </row>
    <row r="470" spans="1:10" ht="18.75" customHeight="1" x14ac:dyDescent="0.2">
      <c r="A470" s="484" t="s">
        <v>224</v>
      </c>
      <c r="B470" s="484"/>
      <c r="C470" s="484"/>
      <c r="D470" s="484"/>
      <c r="E470" s="482" t="str">
        <f t="shared" ref="E470:J470" si="66">E22</f>
        <v>Actuals           2013-2014</v>
      </c>
      <c r="F470" s="482" t="str">
        <f t="shared" si="66"/>
        <v>Approved Estimates          2014-2015</v>
      </c>
      <c r="G470" s="482" t="str">
        <f t="shared" si="66"/>
        <v>Revised Estimates                 2014-2015</v>
      </c>
      <c r="H470" s="482" t="str">
        <f t="shared" si="66"/>
        <v>Budget Estimates      2015-2016</v>
      </c>
      <c r="I470" s="482" t="str">
        <f t="shared" si="66"/>
        <v>Forward Estimates     2016-2017</v>
      </c>
      <c r="J470" s="482" t="str">
        <f t="shared" si="66"/>
        <v>Forward Estimates     2017-2018</v>
      </c>
    </row>
    <row r="471" spans="1:10" x14ac:dyDescent="0.2">
      <c r="A471" s="119" t="s">
        <v>225</v>
      </c>
      <c r="B471" s="119" t="s">
        <v>226</v>
      </c>
      <c r="C471" s="484" t="s">
        <v>227</v>
      </c>
      <c r="D471" s="484"/>
      <c r="E471" s="482"/>
      <c r="F471" s="482"/>
      <c r="G471" s="482"/>
      <c r="H471" s="482"/>
      <c r="I471" s="482"/>
      <c r="J471" s="482"/>
    </row>
    <row r="472" spans="1:10" ht="15" customHeight="1" x14ac:dyDescent="0.2">
      <c r="A472" s="135"/>
      <c r="B472" s="135"/>
      <c r="C472" s="497"/>
      <c r="D472" s="497"/>
      <c r="E472" s="133"/>
      <c r="F472" s="155"/>
      <c r="G472" s="133"/>
      <c r="H472" s="123"/>
      <c r="I472" s="133"/>
      <c r="J472" s="122"/>
    </row>
    <row r="473" spans="1:10" x14ac:dyDescent="0.2">
      <c r="A473" s="135"/>
      <c r="B473" s="135"/>
      <c r="C473" s="497"/>
      <c r="D473" s="497"/>
      <c r="E473" s="133"/>
      <c r="F473" s="155"/>
      <c r="G473" s="133"/>
      <c r="H473" s="123"/>
      <c r="I473" s="133"/>
      <c r="J473" s="122"/>
    </row>
    <row r="474" spans="1:10" x14ac:dyDescent="0.2">
      <c r="A474" s="487" t="s">
        <v>14</v>
      </c>
      <c r="B474" s="487"/>
      <c r="C474" s="487"/>
      <c r="D474" s="487"/>
      <c r="E474" s="124">
        <v>0</v>
      </c>
      <c r="F474" s="124">
        <v>0</v>
      </c>
      <c r="G474" s="124">
        <v>0</v>
      </c>
      <c r="H474" s="124">
        <v>0</v>
      </c>
      <c r="I474" s="124">
        <v>0</v>
      </c>
      <c r="J474" s="124">
        <v>0</v>
      </c>
    </row>
    <row r="475" spans="1:10" x14ac:dyDescent="0.2">
      <c r="A475" s="537"/>
      <c r="B475" s="537"/>
      <c r="C475" s="537"/>
      <c r="D475" s="537"/>
      <c r="E475" s="537"/>
      <c r="F475" s="537"/>
      <c r="G475" s="537"/>
      <c r="H475" s="537"/>
      <c r="I475" s="537"/>
      <c r="J475" s="537"/>
    </row>
    <row r="476" spans="1:10" x14ac:dyDescent="0.2">
      <c r="A476" s="499" t="s">
        <v>266</v>
      </c>
      <c r="B476" s="499"/>
      <c r="C476" s="499"/>
      <c r="D476" s="499"/>
      <c r="E476" s="499"/>
      <c r="F476" s="508"/>
      <c r="G476" s="508"/>
      <c r="H476" s="508"/>
      <c r="I476" s="508"/>
      <c r="J476" s="508"/>
    </row>
    <row r="477" spans="1:10" x14ac:dyDescent="0.2">
      <c r="A477" s="484" t="s">
        <v>278</v>
      </c>
      <c r="B477" s="484"/>
      <c r="C477" s="484"/>
      <c r="D477" s="120" t="s">
        <v>279</v>
      </c>
      <c r="E477" s="194" t="s">
        <v>280</v>
      </c>
      <c r="F477" s="195"/>
      <c r="G477" s="152"/>
      <c r="H477" s="152"/>
      <c r="I477" s="152"/>
      <c r="J477" s="153"/>
    </row>
    <row r="478" spans="1:10" x14ac:dyDescent="0.2">
      <c r="A478" s="485" t="s">
        <v>2603</v>
      </c>
      <c r="B478" s="485"/>
      <c r="C478" s="485"/>
      <c r="D478" s="121" t="s">
        <v>2331</v>
      </c>
      <c r="E478" s="196">
        <v>1</v>
      </c>
      <c r="F478" s="197"/>
      <c r="G478" s="140"/>
      <c r="H478" s="140"/>
      <c r="I478" s="140"/>
      <c r="J478" s="143"/>
    </row>
    <row r="479" spans="1:10" x14ac:dyDescent="0.2">
      <c r="A479" s="485" t="s">
        <v>2604</v>
      </c>
      <c r="B479" s="485"/>
      <c r="C479" s="485"/>
      <c r="D479" s="121" t="s">
        <v>1155</v>
      </c>
      <c r="E479" s="196">
        <v>1</v>
      </c>
      <c r="F479" s="197"/>
      <c r="G479" s="140"/>
      <c r="H479" s="140"/>
      <c r="I479" s="140"/>
      <c r="J479" s="143"/>
    </row>
    <row r="480" spans="1:10" x14ac:dyDescent="0.2">
      <c r="A480" s="485" t="s">
        <v>2605</v>
      </c>
      <c r="B480" s="485"/>
      <c r="C480" s="485"/>
      <c r="D480" s="121" t="s">
        <v>1157</v>
      </c>
      <c r="E480" s="196">
        <v>4</v>
      </c>
      <c r="F480" s="197"/>
      <c r="G480" s="140"/>
      <c r="H480" s="140"/>
      <c r="I480" s="140"/>
      <c r="J480" s="143"/>
    </row>
    <row r="481" spans="1:10" ht="15" customHeight="1" x14ac:dyDescent="0.2">
      <c r="A481" s="485" t="s">
        <v>2606</v>
      </c>
      <c r="B481" s="485"/>
      <c r="C481" s="485"/>
      <c r="D481" s="121" t="s">
        <v>2319</v>
      </c>
      <c r="E481" s="196">
        <v>1</v>
      </c>
      <c r="F481" s="197"/>
      <c r="G481" s="140"/>
      <c r="H481" s="140"/>
      <c r="I481" s="140"/>
      <c r="J481" s="143"/>
    </row>
    <row r="482" spans="1:10" x14ac:dyDescent="0.2">
      <c r="A482" s="485" t="s">
        <v>1156</v>
      </c>
      <c r="B482" s="485"/>
      <c r="C482" s="485"/>
      <c r="D482" s="121" t="s">
        <v>1157</v>
      </c>
      <c r="E482" s="196">
        <v>1</v>
      </c>
      <c r="F482" s="197"/>
      <c r="G482" s="140"/>
      <c r="H482" s="140"/>
      <c r="I482" s="140"/>
      <c r="J482" s="143"/>
    </row>
    <row r="483" spans="1:10" ht="15" customHeight="1" x14ac:dyDescent="0.2">
      <c r="A483" s="485" t="s">
        <v>2318</v>
      </c>
      <c r="B483" s="485"/>
      <c r="C483" s="485"/>
      <c r="D483" s="121" t="s">
        <v>2319</v>
      </c>
      <c r="E483" s="196">
        <v>1</v>
      </c>
      <c r="F483" s="197"/>
      <c r="G483" s="140"/>
      <c r="H483" s="140"/>
      <c r="I483" s="140"/>
      <c r="J483" s="143"/>
    </row>
    <row r="484" spans="1:10" ht="15" customHeight="1" x14ac:dyDescent="0.2">
      <c r="A484" s="485" t="s">
        <v>2328</v>
      </c>
      <c r="B484" s="485"/>
      <c r="C484" s="485"/>
      <c r="D484" s="121" t="s">
        <v>2329</v>
      </c>
      <c r="E484" s="196">
        <v>1</v>
      </c>
      <c r="F484" s="197"/>
      <c r="G484" s="140"/>
      <c r="H484" s="140"/>
      <c r="I484" s="140"/>
      <c r="J484" s="143"/>
    </row>
    <row r="485" spans="1:10" x14ac:dyDescent="0.2">
      <c r="A485" s="498" t="s">
        <v>281</v>
      </c>
      <c r="B485" s="498"/>
      <c r="C485" s="498"/>
      <c r="D485" s="498"/>
      <c r="E485" s="198">
        <f>SUM(E478:E484)</f>
        <v>10</v>
      </c>
      <c r="F485" s="199"/>
      <c r="G485" s="146"/>
      <c r="H485" s="146"/>
      <c r="I485" s="146"/>
      <c r="J485" s="147"/>
    </row>
    <row r="486" spans="1:10" x14ac:dyDescent="0.2">
      <c r="A486" s="483"/>
      <c r="B486" s="483"/>
      <c r="C486" s="483"/>
      <c r="D486" s="483"/>
      <c r="E486" s="483"/>
      <c r="F486" s="501"/>
      <c r="G486" s="501"/>
      <c r="H486" s="501"/>
      <c r="I486" s="501"/>
      <c r="J486" s="501"/>
    </row>
    <row r="487" spans="1:10" x14ac:dyDescent="0.2">
      <c r="A487" s="502" t="s">
        <v>282</v>
      </c>
      <c r="B487" s="502"/>
      <c r="C487" s="502"/>
      <c r="D487" s="502"/>
      <c r="E487" s="502"/>
      <c r="F487" s="502"/>
      <c r="G487" s="502"/>
      <c r="H487" s="502"/>
      <c r="I487" s="502"/>
      <c r="J487" s="502"/>
    </row>
    <row r="488" spans="1:10" x14ac:dyDescent="0.2">
      <c r="A488" s="503" t="s">
        <v>283</v>
      </c>
      <c r="B488" s="503"/>
      <c r="C488" s="503"/>
      <c r="D488" s="503"/>
      <c r="E488" s="503"/>
      <c r="F488" s="503"/>
      <c r="G488" s="503"/>
      <c r="H488" s="503"/>
      <c r="I488" s="503"/>
      <c r="J488" s="503"/>
    </row>
    <row r="489" spans="1:10" ht="15" customHeight="1" x14ac:dyDescent="0.2">
      <c r="A489" s="565" t="s">
        <v>1421</v>
      </c>
      <c r="B489" s="565"/>
      <c r="C489" s="565"/>
      <c r="D489" s="565"/>
      <c r="E489" s="565"/>
      <c r="F489" s="565"/>
      <c r="G489" s="565"/>
      <c r="H489" s="565"/>
      <c r="I489" s="565"/>
      <c r="J489" s="565"/>
    </row>
    <row r="490" spans="1:10" x14ac:dyDescent="0.2">
      <c r="A490" s="565" t="s">
        <v>1422</v>
      </c>
      <c r="B490" s="565"/>
      <c r="C490" s="565"/>
      <c r="D490" s="565"/>
      <c r="E490" s="565"/>
      <c r="F490" s="565"/>
      <c r="G490" s="565"/>
      <c r="H490" s="565"/>
      <c r="I490" s="565"/>
      <c r="J490" s="565"/>
    </row>
    <row r="491" spans="1:10" x14ac:dyDescent="0.2">
      <c r="A491" s="565" t="s">
        <v>1423</v>
      </c>
      <c r="B491" s="565"/>
      <c r="C491" s="565"/>
      <c r="D491" s="565"/>
      <c r="E491" s="565"/>
      <c r="F491" s="565"/>
      <c r="G491" s="565"/>
      <c r="H491" s="565"/>
      <c r="I491" s="565"/>
      <c r="J491" s="565"/>
    </row>
    <row r="492" spans="1:10" x14ac:dyDescent="0.2">
      <c r="A492" s="483"/>
      <c r="B492" s="483"/>
      <c r="C492" s="483"/>
      <c r="D492" s="483"/>
      <c r="E492" s="483"/>
      <c r="F492" s="483"/>
      <c r="G492" s="483"/>
      <c r="H492" s="483"/>
      <c r="I492" s="483"/>
      <c r="J492" s="483"/>
    </row>
    <row r="493" spans="1:10" x14ac:dyDescent="0.2">
      <c r="A493" s="506" t="s">
        <v>359</v>
      </c>
      <c r="B493" s="506"/>
      <c r="C493" s="506"/>
      <c r="D493" s="506"/>
      <c r="E493" s="506"/>
      <c r="F493" s="506"/>
      <c r="G493" s="506"/>
      <c r="H493" s="506"/>
      <c r="I493" s="506"/>
      <c r="J493" s="506"/>
    </row>
    <row r="494" spans="1:10" x14ac:dyDescent="0.2">
      <c r="A494" s="483"/>
      <c r="B494" s="483"/>
      <c r="C494" s="483"/>
      <c r="D494" s="483"/>
      <c r="E494" s="483"/>
      <c r="F494" s="483"/>
      <c r="G494" s="483"/>
      <c r="H494" s="483"/>
      <c r="I494" s="483"/>
      <c r="J494" s="483"/>
    </row>
    <row r="495" spans="1:10" ht="15" customHeight="1" x14ac:dyDescent="0.2">
      <c r="A495" s="483"/>
      <c r="B495" s="483"/>
      <c r="C495" s="483"/>
      <c r="D495" s="483"/>
      <c r="E495" s="483"/>
      <c r="F495" s="483"/>
      <c r="G495" s="483"/>
      <c r="H495" s="483"/>
      <c r="I495" s="483"/>
      <c r="J495" s="483"/>
    </row>
    <row r="496" spans="1:10" x14ac:dyDescent="0.2">
      <c r="A496" s="483"/>
      <c r="B496" s="483"/>
      <c r="C496" s="483"/>
      <c r="D496" s="483"/>
      <c r="E496" s="483"/>
      <c r="F496" s="483"/>
      <c r="G496" s="483"/>
      <c r="H496" s="483"/>
      <c r="I496" s="483"/>
      <c r="J496" s="483"/>
    </row>
    <row r="497" spans="1:10" x14ac:dyDescent="0.2">
      <c r="A497" s="483"/>
      <c r="B497" s="483"/>
      <c r="C497" s="483"/>
      <c r="D497" s="483"/>
      <c r="E497" s="483"/>
      <c r="F497" s="483"/>
      <c r="G497" s="483"/>
      <c r="H497" s="483"/>
      <c r="I497" s="483"/>
      <c r="J497" s="483"/>
    </row>
    <row r="498" spans="1:10" ht="22.5" x14ac:dyDescent="0.2">
      <c r="A498" s="502" t="s">
        <v>289</v>
      </c>
      <c r="B498" s="502"/>
      <c r="C498" s="502"/>
      <c r="D498" s="502"/>
      <c r="E498" s="502"/>
      <c r="F498" s="148" t="str">
        <f>F133</f>
        <v xml:space="preserve"> Actual 2013/14</v>
      </c>
      <c r="G498" s="148" t="str">
        <f>G133</f>
        <v xml:space="preserve"> Estimate 2014/15</v>
      </c>
      <c r="H498" s="148" t="str">
        <f>H133</f>
        <v xml:space="preserve"> Target 2015/16</v>
      </c>
      <c r="I498" s="148" t="str">
        <f>I133</f>
        <v xml:space="preserve"> Target 2016/17</v>
      </c>
      <c r="J498" s="148" t="str">
        <f>J133</f>
        <v xml:space="preserve"> Target 2017/18</v>
      </c>
    </row>
    <row r="499" spans="1:10" x14ac:dyDescent="0.2">
      <c r="A499" s="502" t="s">
        <v>295</v>
      </c>
      <c r="B499" s="502"/>
      <c r="C499" s="502"/>
      <c r="D499" s="502"/>
      <c r="E499" s="502"/>
      <c r="F499" s="502"/>
      <c r="G499" s="502"/>
      <c r="H499" s="502"/>
      <c r="I499" s="502"/>
      <c r="J499" s="502"/>
    </row>
    <row r="500" spans="1:10" x14ac:dyDescent="0.2">
      <c r="A500" s="565" t="s">
        <v>1424</v>
      </c>
      <c r="B500" s="565"/>
      <c r="C500" s="565"/>
      <c r="D500" s="565"/>
      <c r="E500" s="565"/>
      <c r="F500" s="137"/>
      <c r="G500" s="137"/>
      <c r="H500" s="137"/>
      <c r="I500" s="137"/>
      <c r="J500" s="137"/>
    </row>
    <row r="501" spans="1:10" x14ac:dyDescent="0.2">
      <c r="A501" s="566" t="s">
        <v>1425</v>
      </c>
      <c r="B501" s="566"/>
      <c r="C501" s="566"/>
      <c r="D501" s="566"/>
      <c r="E501" s="566"/>
      <c r="F501" s="137"/>
      <c r="G501" s="137"/>
      <c r="H501" s="137"/>
      <c r="I501" s="137"/>
      <c r="J501" s="137"/>
    </row>
    <row r="502" spans="1:10" x14ac:dyDescent="0.2">
      <c r="A502" s="566" t="s">
        <v>1426</v>
      </c>
      <c r="B502" s="566"/>
      <c r="C502" s="566"/>
      <c r="D502" s="566"/>
      <c r="E502" s="566"/>
      <c r="F502" s="137"/>
      <c r="G502" s="137"/>
      <c r="H502" s="137"/>
      <c r="I502" s="137"/>
      <c r="J502" s="137"/>
    </row>
    <row r="503" spans="1:10" x14ac:dyDescent="0.2">
      <c r="A503" s="565" t="s">
        <v>1427</v>
      </c>
      <c r="B503" s="565"/>
      <c r="C503" s="565"/>
      <c r="D503" s="565"/>
      <c r="E503" s="565"/>
      <c r="F503" s="137"/>
      <c r="G503" s="137"/>
      <c r="H503" s="137"/>
      <c r="I503" s="137"/>
      <c r="J503" s="137"/>
    </row>
    <row r="504" spans="1:10" x14ac:dyDescent="0.2">
      <c r="A504" s="565" t="s">
        <v>1428</v>
      </c>
      <c r="B504" s="565"/>
      <c r="C504" s="565"/>
      <c r="D504" s="565"/>
      <c r="E504" s="565"/>
      <c r="F504" s="137"/>
      <c r="G504" s="137"/>
      <c r="H504" s="137"/>
      <c r="I504" s="137"/>
      <c r="J504" s="137"/>
    </row>
    <row r="505" spans="1:10" x14ac:dyDescent="0.2">
      <c r="A505" s="507"/>
      <c r="B505" s="507"/>
      <c r="C505" s="507"/>
      <c r="D505" s="507"/>
      <c r="E505" s="507"/>
      <c r="F505" s="137"/>
      <c r="G505" s="137"/>
      <c r="H505" s="137"/>
      <c r="I505" s="137"/>
      <c r="J505" s="137"/>
    </row>
    <row r="506" spans="1:10" ht="22.5" customHeight="1" x14ac:dyDescent="0.2">
      <c r="A506" s="502" t="s">
        <v>300</v>
      </c>
      <c r="B506" s="502"/>
      <c r="C506" s="502"/>
      <c r="D506" s="502"/>
      <c r="E506" s="502"/>
      <c r="F506" s="502"/>
      <c r="G506" s="502"/>
      <c r="H506" s="502"/>
      <c r="I506" s="502"/>
      <c r="J506" s="502"/>
    </row>
    <row r="507" spans="1:10" x14ac:dyDescent="0.2">
      <c r="A507" s="565" t="s">
        <v>1429</v>
      </c>
      <c r="B507" s="565"/>
      <c r="C507" s="565"/>
      <c r="D507" s="565"/>
      <c r="E507" s="565"/>
      <c r="F507" s="200"/>
      <c r="G507" s="137"/>
      <c r="H507" s="137"/>
      <c r="I507" s="137"/>
      <c r="J507" s="137"/>
    </row>
    <row r="508" spans="1:10" ht="23.25" customHeight="1" x14ac:dyDescent="0.2">
      <c r="A508" s="566" t="s">
        <v>1430</v>
      </c>
      <c r="B508" s="566"/>
      <c r="C508" s="566"/>
      <c r="D508" s="566"/>
      <c r="E508" s="566"/>
      <c r="F508" s="200"/>
      <c r="G508" s="137"/>
      <c r="H508" s="137"/>
      <c r="I508" s="137"/>
      <c r="J508" s="137"/>
    </row>
    <row r="509" spans="1:10" x14ac:dyDescent="0.2">
      <c r="A509" s="565" t="s">
        <v>1431</v>
      </c>
      <c r="B509" s="565"/>
      <c r="C509" s="565"/>
      <c r="D509" s="565"/>
      <c r="E509" s="270"/>
      <c r="F509" s="200"/>
      <c r="G509" s="137"/>
      <c r="H509" s="137"/>
      <c r="I509" s="137"/>
      <c r="J509" s="137"/>
    </row>
    <row r="510" spans="1:10" x14ac:dyDescent="0.2">
      <c r="A510" s="565" t="s">
        <v>1432</v>
      </c>
      <c r="B510" s="565"/>
      <c r="C510" s="565"/>
      <c r="D510" s="565"/>
      <c r="E510" s="565"/>
      <c r="F510" s="200"/>
      <c r="G510" s="137"/>
      <c r="H510" s="137"/>
      <c r="I510" s="137"/>
      <c r="J510" s="137"/>
    </row>
    <row r="511" spans="1:10" ht="12.75" customHeight="1" x14ac:dyDescent="0.2">
      <c r="A511" s="539"/>
      <c r="B511" s="540"/>
      <c r="C511" s="540"/>
      <c r="D511" s="540"/>
      <c r="E511" s="540"/>
      <c r="F511" s="540"/>
      <c r="G511" s="540"/>
      <c r="H511" s="540"/>
      <c r="I511" s="540"/>
      <c r="J511" s="541"/>
    </row>
    <row r="512" spans="1:10" ht="12.75" customHeight="1" x14ac:dyDescent="0.2"/>
    <row r="513" spans="1:10" ht="12.75" customHeight="1" x14ac:dyDescent="0.2">
      <c r="A513" s="158"/>
      <c r="B513" s="158"/>
      <c r="C513" s="158"/>
      <c r="D513" s="158"/>
      <c r="E513" s="201" t="s">
        <v>332</v>
      </c>
      <c r="F513" s="165"/>
      <c r="G513" s="158"/>
      <c r="H513" s="158"/>
      <c r="I513" s="158"/>
      <c r="J513" s="159" t="s">
        <v>630</v>
      </c>
    </row>
    <row r="514" spans="1:10" ht="33.75" customHeight="1" thickBot="1" x14ac:dyDescent="0.25">
      <c r="A514" s="160"/>
      <c r="B514" s="160" t="s">
        <v>181</v>
      </c>
      <c r="C514" s="161"/>
      <c r="D514" s="162"/>
      <c r="E514" s="148" t="str">
        <f t="shared" ref="E514:J514" si="67">E22</f>
        <v>Actuals           2013-2014</v>
      </c>
      <c r="F514" s="148" t="str">
        <f t="shared" si="67"/>
        <v>Approved Estimates          2014-2015</v>
      </c>
      <c r="G514" s="148" t="str">
        <f t="shared" si="67"/>
        <v>Revised Estimates                 2014-2015</v>
      </c>
      <c r="H514" s="148" t="str">
        <f t="shared" si="67"/>
        <v>Budget Estimates      2015-2016</v>
      </c>
      <c r="I514" s="148" t="str">
        <f t="shared" si="67"/>
        <v>Forward Estimates     2016-2017</v>
      </c>
      <c r="J514" s="148" t="str">
        <f t="shared" si="67"/>
        <v>Forward Estimates     2017-2018</v>
      </c>
    </row>
    <row r="515" spans="1:10" ht="12.75" customHeight="1" x14ac:dyDescent="0.2">
      <c r="A515" s="165" t="s">
        <v>6</v>
      </c>
      <c r="B515" s="163"/>
      <c r="C515" s="163"/>
      <c r="D515" s="163"/>
      <c r="E515" s="163"/>
      <c r="F515" s="163"/>
      <c r="G515" s="163"/>
      <c r="H515" s="163"/>
      <c r="I515" s="164"/>
      <c r="J515" s="163"/>
    </row>
    <row r="516" spans="1:10" ht="12.75" customHeight="1" x14ac:dyDescent="0.2">
      <c r="A516" s="158"/>
      <c r="B516" s="158" t="s">
        <v>447</v>
      </c>
      <c r="C516" s="158"/>
      <c r="D516" s="158"/>
      <c r="E516" s="167">
        <f t="shared" ref="E516:J516" si="68">E78</f>
        <v>764435.35</v>
      </c>
      <c r="F516" s="167">
        <f t="shared" si="68"/>
        <v>779700</v>
      </c>
      <c r="G516" s="167">
        <f t="shared" si="68"/>
        <v>779700</v>
      </c>
      <c r="H516" s="167">
        <f t="shared" si="68"/>
        <v>783500</v>
      </c>
      <c r="I516" s="167">
        <f t="shared" si="68"/>
        <v>785100</v>
      </c>
      <c r="J516" s="167">
        <f t="shared" si="68"/>
        <v>847200</v>
      </c>
    </row>
    <row r="517" spans="1:10" ht="12.75" customHeight="1" x14ac:dyDescent="0.2">
      <c r="A517" s="158"/>
      <c r="B517" s="158" t="s">
        <v>1298</v>
      </c>
      <c r="C517" s="158"/>
      <c r="D517" s="158"/>
      <c r="E517" s="167">
        <f t="shared" ref="E517:J517" si="69">E162</f>
        <v>1193714.8</v>
      </c>
      <c r="F517" s="167">
        <f t="shared" si="69"/>
        <v>1229000</v>
      </c>
      <c r="G517" s="167">
        <f t="shared" si="69"/>
        <v>1229000</v>
      </c>
      <c r="H517" s="167">
        <f t="shared" si="69"/>
        <v>1249500</v>
      </c>
      <c r="I517" s="167">
        <f t="shared" si="69"/>
        <v>1321700</v>
      </c>
      <c r="J517" s="167">
        <f t="shared" si="69"/>
        <v>1341500</v>
      </c>
    </row>
    <row r="518" spans="1:10" ht="12.75" customHeight="1" x14ac:dyDescent="0.2">
      <c r="A518" s="158"/>
      <c r="B518" s="158" t="s">
        <v>1299</v>
      </c>
      <c r="C518" s="158"/>
      <c r="D518" s="158"/>
      <c r="E518" s="167">
        <f t="shared" ref="E518:J518" si="70">E228</f>
        <v>2009259.76</v>
      </c>
      <c r="F518" s="167">
        <f t="shared" si="70"/>
        <v>2170700</v>
      </c>
      <c r="G518" s="167">
        <f t="shared" si="70"/>
        <v>2170700</v>
      </c>
      <c r="H518" s="167">
        <f t="shared" si="70"/>
        <v>2190000</v>
      </c>
      <c r="I518" s="167">
        <f t="shared" si="70"/>
        <v>2264800</v>
      </c>
      <c r="J518" s="167">
        <f t="shared" si="70"/>
        <v>2289000</v>
      </c>
    </row>
    <row r="519" spans="1:10" ht="12.75" customHeight="1" x14ac:dyDescent="0.2">
      <c r="A519" s="158"/>
      <c r="B519" s="158" t="s">
        <v>1300</v>
      </c>
      <c r="C519" s="158"/>
      <c r="D519" s="158"/>
      <c r="E519" s="167">
        <f t="shared" ref="E519:J519" si="71">E310</f>
        <v>171079.3</v>
      </c>
      <c r="F519" s="167">
        <f t="shared" si="71"/>
        <v>169900</v>
      </c>
      <c r="G519" s="167">
        <f t="shared" si="71"/>
        <v>169900</v>
      </c>
      <c r="H519" s="167">
        <f t="shared" si="71"/>
        <v>171500</v>
      </c>
      <c r="I519" s="167">
        <f t="shared" si="71"/>
        <v>170100</v>
      </c>
      <c r="J519" s="167">
        <f t="shared" si="71"/>
        <v>173100</v>
      </c>
    </row>
    <row r="520" spans="1:10" ht="12.75" customHeight="1" x14ac:dyDescent="0.2">
      <c r="A520" s="169"/>
      <c r="B520" s="169" t="s">
        <v>1301</v>
      </c>
      <c r="C520" s="169"/>
      <c r="D520" s="169"/>
      <c r="E520" s="167">
        <f t="shared" ref="E520:J520" si="72">E381</f>
        <v>611004</v>
      </c>
      <c r="F520" s="167">
        <f t="shared" si="72"/>
        <v>710900</v>
      </c>
      <c r="G520" s="167">
        <f t="shared" si="72"/>
        <v>710900</v>
      </c>
      <c r="H520" s="167">
        <f t="shared" si="72"/>
        <v>733900</v>
      </c>
      <c r="I520" s="167">
        <f t="shared" si="72"/>
        <v>749100</v>
      </c>
      <c r="J520" s="167">
        <f t="shared" si="72"/>
        <v>763100</v>
      </c>
    </row>
    <row r="521" spans="1:10" ht="12.75" customHeight="1" x14ac:dyDescent="0.2">
      <c r="A521" s="158"/>
      <c r="B521" s="158" t="s">
        <v>1302</v>
      </c>
      <c r="C521" s="158"/>
      <c r="D521" s="158"/>
      <c r="E521" s="167">
        <f t="shared" ref="E521:J521" si="73">E445</f>
        <v>385945.55</v>
      </c>
      <c r="F521" s="167">
        <f t="shared" si="73"/>
        <v>384500</v>
      </c>
      <c r="G521" s="167">
        <f t="shared" si="73"/>
        <v>384500</v>
      </c>
      <c r="H521" s="167">
        <f t="shared" si="73"/>
        <v>395900</v>
      </c>
      <c r="I521" s="167">
        <f t="shared" si="73"/>
        <v>399700</v>
      </c>
      <c r="J521" s="167">
        <f t="shared" si="73"/>
        <v>401400</v>
      </c>
    </row>
    <row r="522" spans="1:10" ht="12.75" customHeight="1" thickBot="1" x14ac:dyDescent="0.25">
      <c r="A522" s="158"/>
      <c r="B522" s="158"/>
      <c r="C522" s="165" t="s">
        <v>335</v>
      </c>
      <c r="D522" s="171"/>
      <c r="E522" s="172">
        <f t="shared" ref="E522:J522" si="74">SUM(E516:E521)</f>
        <v>5135438.76</v>
      </c>
      <c r="F522" s="172">
        <f t="shared" si="74"/>
        <v>5444700</v>
      </c>
      <c r="G522" s="172">
        <f t="shared" si="74"/>
        <v>5444700</v>
      </c>
      <c r="H522" s="172">
        <f t="shared" si="74"/>
        <v>5524300</v>
      </c>
      <c r="I522" s="172">
        <f t="shared" si="74"/>
        <v>5690500</v>
      </c>
      <c r="J522" s="172">
        <f t="shared" si="74"/>
        <v>5815300</v>
      </c>
    </row>
    <row r="523" spans="1:10" ht="12.75" customHeight="1" x14ac:dyDescent="0.2">
      <c r="A523" s="173" t="s">
        <v>175</v>
      </c>
      <c r="B523" s="173"/>
      <c r="C523" s="169"/>
      <c r="D523" s="174"/>
      <c r="E523" s="178"/>
      <c r="F523" s="178"/>
      <c r="G523" s="178"/>
      <c r="H523" s="178"/>
      <c r="I523" s="178"/>
      <c r="J523" s="178"/>
    </row>
    <row r="524" spans="1:10" ht="12.75" customHeight="1" x14ac:dyDescent="0.2">
      <c r="A524" s="158"/>
      <c r="B524" s="158" t="s">
        <v>447</v>
      </c>
      <c r="C524" s="158"/>
      <c r="D524" s="158"/>
      <c r="E524" s="167">
        <f t="shared" ref="E524:J524" si="75">E79</f>
        <v>0</v>
      </c>
      <c r="F524" s="167">
        <f t="shared" si="75"/>
        <v>0</v>
      </c>
      <c r="G524" s="167">
        <f t="shared" si="75"/>
        <v>0</v>
      </c>
      <c r="H524" s="167">
        <f t="shared" si="75"/>
        <v>0</v>
      </c>
      <c r="I524" s="167">
        <f t="shared" si="75"/>
        <v>0</v>
      </c>
      <c r="J524" s="167">
        <f t="shared" si="75"/>
        <v>0</v>
      </c>
    </row>
    <row r="525" spans="1:10" ht="12.75" customHeight="1" x14ac:dyDescent="0.2">
      <c r="A525" s="158"/>
      <c r="B525" s="158" t="s">
        <v>1298</v>
      </c>
      <c r="C525" s="158"/>
      <c r="D525" s="158"/>
      <c r="E525" s="167">
        <f t="shared" ref="E525:J525" si="76">E163</f>
        <v>61139.79</v>
      </c>
      <c r="F525" s="167">
        <f t="shared" si="76"/>
        <v>63400</v>
      </c>
      <c r="G525" s="167">
        <f t="shared" si="76"/>
        <v>63400</v>
      </c>
      <c r="H525" s="167">
        <f t="shared" si="76"/>
        <v>63400</v>
      </c>
      <c r="I525" s="167">
        <f t="shared" si="76"/>
        <v>63400</v>
      </c>
      <c r="J525" s="167">
        <f t="shared" si="76"/>
        <v>63400</v>
      </c>
    </row>
    <row r="526" spans="1:10" ht="12.75" customHeight="1" x14ac:dyDescent="0.2">
      <c r="A526" s="158"/>
      <c r="B526" s="158" t="s">
        <v>1299</v>
      </c>
      <c r="C526" s="158"/>
      <c r="D526" s="158"/>
      <c r="E526" s="167">
        <f t="shared" ref="E526:J526" si="77">E229</f>
        <v>157423.26</v>
      </c>
      <c r="F526" s="167">
        <f t="shared" si="77"/>
        <v>126600</v>
      </c>
      <c r="G526" s="167">
        <f t="shared" si="77"/>
        <v>126600</v>
      </c>
      <c r="H526" s="167">
        <f t="shared" si="77"/>
        <v>115100</v>
      </c>
      <c r="I526" s="167">
        <f t="shared" si="77"/>
        <v>126600</v>
      </c>
      <c r="J526" s="167">
        <f t="shared" si="77"/>
        <v>126600</v>
      </c>
    </row>
    <row r="527" spans="1:10" ht="12.75" customHeight="1" x14ac:dyDescent="0.2">
      <c r="A527" s="158"/>
      <c r="B527" s="158" t="s">
        <v>1300</v>
      </c>
      <c r="C527" s="158"/>
      <c r="D527" s="158"/>
      <c r="E527" s="167">
        <f t="shared" ref="E527:J527" si="78">E311</f>
        <v>0</v>
      </c>
      <c r="F527" s="167">
        <f t="shared" si="78"/>
        <v>0</v>
      </c>
      <c r="G527" s="167">
        <f t="shared" si="78"/>
        <v>0</v>
      </c>
      <c r="H527" s="167">
        <f t="shared" si="78"/>
        <v>0</v>
      </c>
      <c r="I527" s="167">
        <f t="shared" si="78"/>
        <v>0</v>
      </c>
      <c r="J527" s="167">
        <f t="shared" si="78"/>
        <v>0</v>
      </c>
    </row>
    <row r="528" spans="1:10" ht="12.75" customHeight="1" x14ac:dyDescent="0.2">
      <c r="A528" s="158"/>
      <c r="B528" s="169" t="s">
        <v>1301</v>
      </c>
      <c r="C528" s="169"/>
      <c r="D528" s="169"/>
      <c r="E528" s="167">
        <f t="shared" ref="E528:J528" si="79">E382</f>
        <v>57549.599999999999</v>
      </c>
      <c r="F528" s="167">
        <f t="shared" si="79"/>
        <v>0</v>
      </c>
      <c r="G528" s="167">
        <f t="shared" si="79"/>
        <v>0</v>
      </c>
      <c r="H528" s="167">
        <f t="shared" si="79"/>
        <v>0</v>
      </c>
      <c r="I528" s="167">
        <f t="shared" si="79"/>
        <v>0</v>
      </c>
      <c r="J528" s="167">
        <f t="shared" si="79"/>
        <v>0</v>
      </c>
    </row>
    <row r="529" spans="1:10" ht="12.75" customHeight="1" x14ac:dyDescent="0.2">
      <c r="A529" s="158"/>
      <c r="B529" s="158" t="s">
        <v>1302</v>
      </c>
      <c r="C529" s="158"/>
      <c r="D529" s="158"/>
      <c r="E529" s="167">
        <f t="shared" ref="E529:J529" si="80">E446</f>
        <v>0</v>
      </c>
      <c r="F529" s="167">
        <f t="shared" si="80"/>
        <v>0</v>
      </c>
      <c r="G529" s="167">
        <f t="shared" si="80"/>
        <v>0</v>
      </c>
      <c r="H529" s="167">
        <f t="shared" si="80"/>
        <v>0</v>
      </c>
      <c r="I529" s="167">
        <f t="shared" si="80"/>
        <v>0</v>
      </c>
      <c r="J529" s="167">
        <f t="shared" si="80"/>
        <v>0</v>
      </c>
    </row>
    <row r="530" spans="1:10" ht="12.75" customHeight="1" thickBot="1" x14ac:dyDescent="0.25">
      <c r="A530" s="165"/>
      <c r="B530" s="165"/>
      <c r="C530" s="165" t="s">
        <v>336</v>
      </c>
      <c r="D530" s="175"/>
      <c r="E530" s="172">
        <f t="shared" ref="E530:J530" si="81">SUM(E524:E529)</f>
        <v>276112.65000000002</v>
      </c>
      <c r="F530" s="172">
        <f t="shared" si="81"/>
        <v>190000</v>
      </c>
      <c r="G530" s="172">
        <f t="shared" si="81"/>
        <v>190000</v>
      </c>
      <c r="H530" s="172">
        <f t="shared" si="81"/>
        <v>178500</v>
      </c>
      <c r="I530" s="172">
        <f t="shared" si="81"/>
        <v>190000</v>
      </c>
      <c r="J530" s="172">
        <f t="shared" si="81"/>
        <v>190000</v>
      </c>
    </row>
    <row r="531" spans="1:10" ht="12.75" customHeight="1" x14ac:dyDescent="0.2">
      <c r="A531" s="165" t="s">
        <v>337</v>
      </c>
      <c r="B531" s="158"/>
      <c r="C531" s="158"/>
      <c r="D531" s="176"/>
      <c r="E531" s="177"/>
      <c r="F531" s="177"/>
      <c r="G531" s="177"/>
      <c r="H531" s="177"/>
      <c r="I531" s="177"/>
      <c r="J531" s="177"/>
    </row>
    <row r="532" spans="1:10" ht="12.75" customHeight="1" x14ac:dyDescent="0.2">
      <c r="A532" s="158"/>
      <c r="B532" s="158" t="s">
        <v>447</v>
      </c>
      <c r="C532" s="158"/>
      <c r="D532" s="158"/>
      <c r="E532" s="167">
        <f t="shared" ref="E532:J532" si="82">E80</f>
        <v>231812.01</v>
      </c>
      <c r="F532" s="167">
        <f t="shared" si="82"/>
        <v>255600</v>
      </c>
      <c r="G532" s="167">
        <f t="shared" si="82"/>
        <v>255600</v>
      </c>
      <c r="H532" s="167">
        <f t="shared" si="82"/>
        <v>255600</v>
      </c>
      <c r="I532" s="167">
        <f t="shared" si="82"/>
        <v>255600</v>
      </c>
      <c r="J532" s="167">
        <f t="shared" si="82"/>
        <v>255600</v>
      </c>
    </row>
    <row r="533" spans="1:10" ht="12.75" customHeight="1" x14ac:dyDescent="0.2">
      <c r="A533" s="158"/>
      <c r="B533" s="158" t="s">
        <v>1298</v>
      </c>
      <c r="C533" s="158"/>
      <c r="D533" s="158"/>
      <c r="E533" s="167">
        <f t="shared" ref="E533:J533" si="83">E164</f>
        <v>17182.68</v>
      </c>
      <c r="F533" s="167">
        <f t="shared" si="83"/>
        <v>17300</v>
      </c>
      <c r="G533" s="167">
        <f t="shared" si="83"/>
        <v>17300</v>
      </c>
      <c r="H533" s="167">
        <f t="shared" si="83"/>
        <v>17500</v>
      </c>
      <c r="I533" s="167">
        <f t="shared" si="83"/>
        <v>17500</v>
      </c>
      <c r="J533" s="167">
        <f t="shared" si="83"/>
        <v>17500</v>
      </c>
    </row>
    <row r="534" spans="1:10" ht="12.75" customHeight="1" x14ac:dyDescent="0.2">
      <c r="A534" s="158"/>
      <c r="B534" s="158" t="s">
        <v>1299</v>
      </c>
      <c r="C534" s="158"/>
      <c r="D534" s="158"/>
      <c r="E534" s="167">
        <f t="shared" ref="E534:J534" si="84">E230</f>
        <v>43892.26</v>
      </c>
      <c r="F534" s="167">
        <f t="shared" si="84"/>
        <v>22000</v>
      </c>
      <c r="G534" s="167">
        <f t="shared" si="84"/>
        <v>22000</v>
      </c>
      <c r="H534" s="167">
        <f t="shared" si="84"/>
        <v>34800</v>
      </c>
      <c r="I534" s="167">
        <f t="shared" si="84"/>
        <v>34800</v>
      </c>
      <c r="J534" s="167">
        <f t="shared" si="84"/>
        <v>34800</v>
      </c>
    </row>
    <row r="535" spans="1:10" ht="12.75" customHeight="1" x14ac:dyDescent="0.2">
      <c r="A535" s="158"/>
      <c r="B535" s="158" t="s">
        <v>1300</v>
      </c>
      <c r="C535" s="158"/>
      <c r="D535" s="158"/>
      <c r="E535" s="167">
        <f t="shared" ref="E535:J535" si="85">E312</f>
        <v>9600</v>
      </c>
      <c r="F535" s="167">
        <f t="shared" si="85"/>
        <v>9600</v>
      </c>
      <c r="G535" s="167">
        <f t="shared" si="85"/>
        <v>9600</v>
      </c>
      <c r="H535" s="167">
        <f t="shared" si="85"/>
        <v>9600</v>
      </c>
      <c r="I535" s="167">
        <f t="shared" si="85"/>
        <v>9600</v>
      </c>
      <c r="J535" s="167">
        <f t="shared" si="85"/>
        <v>9600</v>
      </c>
    </row>
    <row r="536" spans="1:10" ht="12.75" customHeight="1" x14ac:dyDescent="0.2">
      <c r="A536" s="158"/>
      <c r="B536" s="169" t="s">
        <v>1301</v>
      </c>
      <c r="C536" s="169"/>
      <c r="D536" s="169"/>
      <c r="E536" s="167">
        <f t="shared" ref="E536:J536" si="86">E383</f>
        <v>3300</v>
      </c>
      <c r="F536" s="167">
        <f t="shared" si="86"/>
        <v>4400</v>
      </c>
      <c r="G536" s="167">
        <f t="shared" si="86"/>
        <v>4400</v>
      </c>
      <c r="H536" s="167">
        <f t="shared" si="86"/>
        <v>4400</v>
      </c>
      <c r="I536" s="167">
        <f t="shared" si="86"/>
        <v>4400</v>
      </c>
      <c r="J536" s="167">
        <f t="shared" si="86"/>
        <v>4400</v>
      </c>
    </row>
    <row r="537" spans="1:10" ht="12.75" customHeight="1" x14ac:dyDescent="0.2">
      <c r="A537" s="158"/>
      <c r="B537" s="158" t="s">
        <v>1302</v>
      </c>
      <c r="C537" s="158"/>
      <c r="D537" s="158"/>
      <c r="E537" s="167">
        <f t="shared" ref="E537:J537" si="87">E447</f>
        <v>59040</v>
      </c>
      <c r="F537" s="167">
        <f t="shared" si="87"/>
        <v>61600</v>
      </c>
      <c r="G537" s="167">
        <f t="shared" si="87"/>
        <v>61600</v>
      </c>
      <c r="H537" s="167">
        <f t="shared" si="87"/>
        <v>61600</v>
      </c>
      <c r="I537" s="167">
        <f t="shared" si="87"/>
        <v>61600</v>
      </c>
      <c r="J537" s="167">
        <f t="shared" si="87"/>
        <v>61600</v>
      </c>
    </row>
    <row r="538" spans="1:10" ht="12.75" customHeight="1" thickBot="1" x14ac:dyDescent="0.25">
      <c r="A538" s="158"/>
      <c r="B538" s="158"/>
      <c r="C538" s="165" t="s">
        <v>338</v>
      </c>
      <c r="D538" s="176"/>
      <c r="E538" s="172">
        <f t="shared" ref="E538:J538" si="88">SUM(E532:E537)</f>
        <v>364826.95</v>
      </c>
      <c r="F538" s="172">
        <f t="shared" si="88"/>
        <v>370500</v>
      </c>
      <c r="G538" s="172">
        <f t="shared" si="88"/>
        <v>370500</v>
      </c>
      <c r="H538" s="172">
        <f t="shared" si="88"/>
        <v>383500</v>
      </c>
      <c r="I538" s="172">
        <f t="shared" si="88"/>
        <v>383500</v>
      </c>
      <c r="J538" s="172">
        <f t="shared" si="88"/>
        <v>383500</v>
      </c>
    </row>
    <row r="539" spans="1:10" ht="12.75" customHeight="1" x14ac:dyDescent="0.2">
      <c r="A539" s="165" t="s">
        <v>177</v>
      </c>
      <c r="B539" s="165"/>
      <c r="C539" s="158"/>
      <c r="D539" s="176"/>
      <c r="E539" s="178"/>
      <c r="F539" s="178"/>
      <c r="G539" s="178"/>
      <c r="H539" s="178"/>
      <c r="I539" s="178"/>
      <c r="J539" s="178"/>
    </row>
    <row r="540" spans="1:10" ht="12.75" customHeight="1" x14ac:dyDescent="0.2">
      <c r="A540" s="158"/>
      <c r="B540" s="158" t="s">
        <v>447</v>
      </c>
      <c r="C540" s="158"/>
      <c r="D540" s="158"/>
      <c r="E540" s="167">
        <f t="shared" ref="E540:J540" si="89">E81</f>
        <v>0</v>
      </c>
      <c r="F540" s="167">
        <f t="shared" si="89"/>
        <v>18300</v>
      </c>
      <c r="G540" s="167">
        <f t="shared" si="89"/>
        <v>27500</v>
      </c>
      <c r="H540" s="167">
        <f t="shared" si="89"/>
        <v>0</v>
      </c>
      <c r="I540" s="167">
        <f t="shared" si="89"/>
        <v>0</v>
      </c>
      <c r="J540" s="167">
        <f t="shared" si="89"/>
        <v>0</v>
      </c>
    </row>
    <row r="541" spans="1:10" ht="12.75" customHeight="1" x14ac:dyDescent="0.2">
      <c r="A541" s="158"/>
      <c r="B541" s="158" t="s">
        <v>1298</v>
      </c>
      <c r="C541" s="158"/>
      <c r="D541" s="158"/>
      <c r="E541" s="167">
        <f t="shared" ref="E541:J541" si="90">E165</f>
        <v>0</v>
      </c>
      <c r="F541" s="167">
        <f t="shared" si="90"/>
        <v>0</v>
      </c>
      <c r="G541" s="167">
        <f t="shared" si="90"/>
        <v>0</v>
      </c>
      <c r="H541" s="167">
        <f t="shared" si="90"/>
        <v>0</v>
      </c>
      <c r="I541" s="167">
        <f t="shared" si="90"/>
        <v>0</v>
      </c>
      <c r="J541" s="167">
        <f t="shared" si="90"/>
        <v>0</v>
      </c>
    </row>
    <row r="542" spans="1:10" ht="12.75" customHeight="1" x14ac:dyDescent="0.2">
      <c r="A542" s="158"/>
      <c r="B542" s="158" t="s">
        <v>1299</v>
      </c>
      <c r="C542" s="158"/>
      <c r="D542" s="158"/>
      <c r="E542" s="167">
        <f t="shared" ref="E542:J542" si="91">E231</f>
        <v>114716.47</v>
      </c>
      <c r="F542" s="167">
        <f t="shared" si="91"/>
        <v>67800</v>
      </c>
      <c r="G542" s="167">
        <f t="shared" si="91"/>
        <v>67800</v>
      </c>
      <c r="H542" s="167">
        <f t="shared" si="91"/>
        <v>63400</v>
      </c>
      <c r="I542" s="167">
        <f t="shared" si="91"/>
        <v>30000</v>
      </c>
      <c r="J542" s="167">
        <f t="shared" si="91"/>
        <v>55000</v>
      </c>
    </row>
    <row r="543" spans="1:10" ht="12.75" customHeight="1" x14ac:dyDescent="0.2">
      <c r="A543" s="158"/>
      <c r="B543" s="158" t="s">
        <v>1300</v>
      </c>
      <c r="C543" s="158"/>
      <c r="D543" s="158"/>
      <c r="E543" s="167">
        <f t="shared" ref="E543:J543" si="92">E313</f>
        <v>0</v>
      </c>
      <c r="F543" s="167">
        <f t="shared" si="92"/>
        <v>0</v>
      </c>
      <c r="G543" s="167">
        <f t="shared" si="92"/>
        <v>0</v>
      </c>
      <c r="H543" s="167">
        <f t="shared" si="92"/>
        <v>0</v>
      </c>
      <c r="I543" s="167">
        <f t="shared" si="92"/>
        <v>0</v>
      </c>
      <c r="J543" s="167">
        <f t="shared" si="92"/>
        <v>0</v>
      </c>
    </row>
    <row r="544" spans="1:10" ht="12.75" customHeight="1" x14ac:dyDescent="0.2">
      <c r="A544" s="158"/>
      <c r="B544" s="169" t="s">
        <v>1301</v>
      </c>
      <c r="C544" s="169"/>
      <c r="D544" s="169"/>
      <c r="E544" s="167">
        <f t="shared" ref="E544:J544" si="93">E384</f>
        <v>0</v>
      </c>
      <c r="F544" s="167">
        <f t="shared" si="93"/>
        <v>0</v>
      </c>
      <c r="G544" s="167">
        <f t="shared" si="93"/>
        <v>0</v>
      </c>
      <c r="H544" s="167">
        <f t="shared" si="93"/>
        <v>0</v>
      </c>
      <c r="I544" s="167">
        <f t="shared" si="93"/>
        <v>0</v>
      </c>
      <c r="J544" s="167">
        <f t="shared" si="93"/>
        <v>0</v>
      </c>
    </row>
    <row r="545" spans="1:10" ht="12.75" customHeight="1" x14ac:dyDescent="0.2">
      <c r="A545" s="158"/>
      <c r="B545" s="158" t="s">
        <v>1302</v>
      </c>
      <c r="C545" s="158"/>
      <c r="D545" s="158"/>
      <c r="E545" s="167">
        <f t="shared" ref="E545:J545" si="94">E448</f>
        <v>0</v>
      </c>
      <c r="F545" s="167">
        <f t="shared" si="94"/>
        <v>0</v>
      </c>
      <c r="G545" s="167">
        <f t="shared" si="94"/>
        <v>0</v>
      </c>
      <c r="H545" s="167">
        <f t="shared" si="94"/>
        <v>0</v>
      </c>
      <c r="I545" s="167">
        <f t="shared" si="94"/>
        <v>0</v>
      </c>
      <c r="J545" s="167">
        <f t="shared" si="94"/>
        <v>0</v>
      </c>
    </row>
    <row r="546" spans="1:10" ht="12.75" customHeight="1" x14ac:dyDescent="0.2">
      <c r="A546" s="158"/>
      <c r="B546" s="158"/>
      <c r="C546" s="165" t="s">
        <v>339</v>
      </c>
      <c r="D546" s="176"/>
      <c r="E546" s="172">
        <f t="shared" ref="E546:J546" si="95">SUM(E540:E545)</f>
        <v>114716.47</v>
      </c>
      <c r="F546" s="172">
        <f t="shared" si="95"/>
        <v>86100</v>
      </c>
      <c r="G546" s="172">
        <f t="shared" si="95"/>
        <v>95300</v>
      </c>
      <c r="H546" s="172">
        <f t="shared" si="95"/>
        <v>63400</v>
      </c>
      <c r="I546" s="172">
        <f t="shared" si="95"/>
        <v>30000</v>
      </c>
      <c r="J546" s="172">
        <f t="shared" si="95"/>
        <v>55000</v>
      </c>
    </row>
    <row r="547" spans="1:10" ht="12.75" customHeight="1" x14ac:dyDescent="0.2">
      <c r="A547" s="179" t="s">
        <v>274</v>
      </c>
      <c r="B547" s="165"/>
      <c r="C547" s="158"/>
      <c r="D547" s="176"/>
      <c r="E547" s="166"/>
      <c r="F547" s="166"/>
      <c r="G547" s="166"/>
      <c r="H547" s="166"/>
      <c r="I547" s="166"/>
      <c r="J547" s="166"/>
    </row>
    <row r="548" spans="1:10" ht="12.75" customHeight="1" x14ac:dyDescent="0.2">
      <c r="A548" s="169"/>
      <c r="B548" s="158" t="s">
        <v>447</v>
      </c>
      <c r="C548" s="158"/>
      <c r="D548" s="158"/>
      <c r="E548" s="167">
        <f t="shared" ref="E548:J548" si="96">E101</f>
        <v>746528.6</v>
      </c>
      <c r="F548" s="167">
        <f t="shared" si="96"/>
        <v>340400</v>
      </c>
      <c r="G548" s="167">
        <f t="shared" si="96"/>
        <v>950400</v>
      </c>
      <c r="H548" s="167">
        <f t="shared" si="96"/>
        <v>1834900</v>
      </c>
      <c r="I548" s="167">
        <f t="shared" si="96"/>
        <v>1834900</v>
      </c>
      <c r="J548" s="167">
        <f t="shared" si="96"/>
        <v>1834900</v>
      </c>
    </row>
    <row r="549" spans="1:10" ht="12.75" customHeight="1" x14ac:dyDescent="0.2">
      <c r="A549" s="169"/>
      <c r="B549" s="158" t="s">
        <v>1298</v>
      </c>
      <c r="C549" s="158"/>
      <c r="D549" s="158"/>
      <c r="E549" s="167">
        <f t="shared" ref="E549:J549" si="97">E175</f>
        <v>174928.51</v>
      </c>
      <c r="F549" s="167">
        <f t="shared" si="97"/>
        <v>134400</v>
      </c>
      <c r="G549" s="167">
        <f t="shared" si="97"/>
        <v>134400</v>
      </c>
      <c r="H549" s="167">
        <f t="shared" si="97"/>
        <v>145500</v>
      </c>
      <c r="I549" s="167">
        <f t="shared" si="97"/>
        <v>145500</v>
      </c>
      <c r="J549" s="167">
        <f t="shared" si="97"/>
        <v>145500</v>
      </c>
    </row>
    <row r="550" spans="1:10" ht="12.75" customHeight="1" x14ac:dyDescent="0.2">
      <c r="A550" s="169"/>
      <c r="B550" s="158" t="s">
        <v>1299</v>
      </c>
      <c r="C550" s="158"/>
      <c r="D550" s="158"/>
      <c r="E550" s="167">
        <f t="shared" ref="E550:J550" si="98">E245</f>
        <v>710741.42</v>
      </c>
      <c r="F550" s="167">
        <f t="shared" si="98"/>
        <v>448100</v>
      </c>
      <c r="G550" s="167">
        <f t="shared" si="98"/>
        <v>438100</v>
      </c>
      <c r="H550" s="167">
        <f t="shared" si="98"/>
        <v>534500</v>
      </c>
      <c r="I550" s="167">
        <f t="shared" si="98"/>
        <v>534500</v>
      </c>
      <c r="J550" s="167">
        <f t="shared" si="98"/>
        <v>534500</v>
      </c>
    </row>
    <row r="551" spans="1:10" ht="12.75" customHeight="1" x14ac:dyDescent="0.2">
      <c r="A551" s="169"/>
      <c r="B551" s="158" t="s">
        <v>1300</v>
      </c>
      <c r="C551" s="158"/>
      <c r="D551" s="158"/>
      <c r="E551" s="167">
        <f t="shared" ref="E551:J551" si="99">E326</f>
        <v>170027.37</v>
      </c>
      <c r="F551" s="167">
        <f t="shared" si="99"/>
        <v>159800</v>
      </c>
      <c r="G551" s="167">
        <f t="shared" si="99"/>
        <v>159800</v>
      </c>
      <c r="H551" s="167">
        <f t="shared" si="99"/>
        <v>174000</v>
      </c>
      <c r="I551" s="167">
        <f t="shared" si="99"/>
        <v>174000</v>
      </c>
      <c r="J551" s="167">
        <f t="shared" si="99"/>
        <v>174000</v>
      </c>
    </row>
    <row r="552" spans="1:10" ht="12.75" customHeight="1" x14ac:dyDescent="0.2">
      <c r="A552" s="158"/>
      <c r="B552" s="169" t="s">
        <v>1301</v>
      </c>
      <c r="C552" s="169"/>
      <c r="D552" s="169"/>
      <c r="E552" s="167">
        <f t="shared" ref="E552:J552" si="100">E394</f>
        <v>109193.26</v>
      </c>
      <c r="F552" s="167">
        <f t="shared" si="100"/>
        <v>109400</v>
      </c>
      <c r="G552" s="167">
        <f t="shared" si="100"/>
        <v>109400</v>
      </c>
      <c r="H552" s="167">
        <f t="shared" si="100"/>
        <v>132900</v>
      </c>
      <c r="I552" s="167">
        <f t="shared" si="100"/>
        <v>132900</v>
      </c>
      <c r="J552" s="167">
        <f t="shared" si="100"/>
        <v>132900</v>
      </c>
    </row>
    <row r="553" spans="1:10" ht="12.75" customHeight="1" x14ac:dyDescent="0.2">
      <c r="A553" s="169"/>
      <c r="B553" s="158" t="s">
        <v>1302</v>
      </c>
      <c r="C553" s="158"/>
      <c r="D553" s="158"/>
      <c r="E553" s="167">
        <f t="shared" ref="E553:J553" si="101">E466</f>
        <v>845847.88</v>
      </c>
      <c r="F553" s="167">
        <f t="shared" si="101"/>
        <v>775500</v>
      </c>
      <c r="G553" s="167">
        <f t="shared" si="101"/>
        <v>775500</v>
      </c>
      <c r="H553" s="167">
        <f t="shared" si="101"/>
        <v>1005500</v>
      </c>
      <c r="I553" s="167">
        <f t="shared" si="101"/>
        <v>1005500</v>
      </c>
      <c r="J553" s="167">
        <f t="shared" si="101"/>
        <v>1005500</v>
      </c>
    </row>
    <row r="554" spans="1:10" ht="12.75" customHeight="1" thickBot="1" x14ac:dyDescent="0.25">
      <c r="A554" s="158"/>
      <c r="B554" s="158"/>
      <c r="C554" s="158" t="s">
        <v>340</v>
      </c>
      <c r="D554" s="171"/>
      <c r="E554" s="172">
        <f t="shared" ref="E554:J554" si="102">SUM(E548:E553)</f>
        <v>2757267.04</v>
      </c>
      <c r="F554" s="172">
        <f t="shared" si="102"/>
        <v>1967600</v>
      </c>
      <c r="G554" s="172">
        <f t="shared" si="102"/>
        <v>2567600</v>
      </c>
      <c r="H554" s="172">
        <f t="shared" si="102"/>
        <v>3827300</v>
      </c>
      <c r="I554" s="172">
        <f t="shared" si="102"/>
        <v>3827300</v>
      </c>
      <c r="J554" s="172">
        <f t="shared" si="102"/>
        <v>3827300</v>
      </c>
    </row>
    <row r="555" spans="1:10" ht="11.45" customHeight="1" x14ac:dyDescent="0.2">
      <c r="A555" s="180" t="s">
        <v>14</v>
      </c>
      <c r="B555" s="158"/>
      <c r="C555" s="158"/>
      <c r="D555" s="176"/>
      <c r="E555" s="178"/>
      <c r="F555" s="178"/>
      <c r="G555" s="178"/>
      <c r="H555" s="178"/>
      <c r="I555" s="178"/>
      <c r="J555" s="178"/>
    </row>
    <row r="556" spans="1:10" ht="12.75" customHeight="1" x14ac:dyDescent="0.2">
      <c r="A556" s="169"/>
      <c r="B556" s="158" t="s">
        <v>447</v>
      </c>
      <c r="C556" s="158"/>
      <c r="D556" s="158"/>
      <c r="E556" s="167">
        <f t="shared" ref="E556:J556" si="103">E108</f>
        <v>186987.64</v>
      </c>
      <c r="F556" s="167">
        <f t="shared" si="103"/>
        <v>0</v>
      </c>
      <c r="G556" s="167">
        <f t="shared" si="103"/>
        <v>200000</v>
      </c>
      <c r="H556" s="167">
        <f t="shared" si="103"/>
        <v>0</v>
      </c>
      <c r="I556" s="167">
        <f t="shared" si="103"/>
        <v>0</v>
      </c>
      <c r="J556" s="167">
        <f t="shared" si="103"/>
        <v>0</v>
      </c>
    </row>
    <row r="557" spans="1:10" ht="12.75" customHeight="1" x14ac:dyDescent="0.2">
      <c r="A557" s="169"/>
      <c r="B557" s="158" t="s">
        <v>1298</v>
      </c>
      <c r="C557" s="158"/>
      <c r="D557" s="158"/>
      <c r="E557" s="167">
        <f t="shared" ref="E557:J557" si="104">E183</f>
        <v>0</v>
      </c>
      <c r="F557" s="167">
        <f t="shared" si="104"/>
        <v>0</v>
      </c>
      <c r="G557" s="167">
        <f t="shared" si="104"/>
        <v>0</v>
      </c>
      <c r="H557" s="167">
        <f t="shared" si="104"/>
        <v>0</v>
      </c>
      <c r="I557" s="167">
        <f t="shared" si="104"/>
        <v>0</v>
      </c>
      <c r="J557" s="167">
        <f t="shared" si="104"/>
        <v>0</v>
      </c>
    </row>
    <row r="558" spans="1:10" ht="12.75" customHeight="1" x14ac:dyDescent="0.2">
      <c r="A558" s="169"/>
      <c r="B558" s="158" t="s">
        <v>1299</v>
      </c>
      <c r="C558" s="158"/>
      <c r="D558" s="158"/>
      <c r="E558" s="167">
        <f t="shared" ref="E558:J558" si="105">E253</f>
        <v>0</v>
      </c>
      <c r="F558" s="167">
        <f t="shared" si="105"/>
        <v>0</v>
      </c>
      <c r="G558" s="167">
        <f t="shared" si="105"/>
        <v>0</v>
      </c>
      <c r="H558" s="167">
        <f t="shared" si="105"/>
        <v>0</v>
      </c>
      <c r="I558" s="167">
        <f t="shared" si="105"/>
        <v>0</v>
      </c>
      <c r="J558" s="167">
        <f t="shared" si="105"/>
        <v>0</v>
      </c>
    </row>
    <row r="559" spans="1:10" ht="12.75" customHeight="1" x14ac:dyDescent="0.2">
      <c r="A559" s="169"/>
      <c r="B559" s="158" t="s">
        <v>1300</v>
      </c>
      <c r="C559" s="158"/>
      <c r="D559" s="158"/>
      <c r="E559" s="167">
        <f t="shared" ref="E559:J559" si="106">E334</f>
        <v>0</v>
      </c>
      <c r="F559" s="167">
        <f t="shared" si="106"/>
        <v>0</v>
      </c>
      <c r="G559" s="167">
        <f t="shared" si="106"/>
        <v>0</v>
      </c>
      <c r="H559" s="167">
        <f t="shared" si="106"/>
        <v>0</v>
      </c>
      <c r="I559" s="167">
        <f t="shared" si="106"/>
        <v>0</v>
      </c>
      <c r="J559" s="167">
        <f t="shared" si="106"/>
        <v>0</v>
      </c>
    </row>
    <row r="560" spans="1:10" x14ac:dyDescent="0.2">
      <c r="A560" s="169"/>
      <c r="B560" s="169" t="s">
        <v>1301</v>
      </c>
      <c r="C560" s="169"/>
      <c r="D560" s="169"/>
      <c r="E560" s="167">
        <f t="shared" ref="E560:J560" si="107">E401</f>
        <v>0</v>
      </c>
      <c r="F560" s="167">
        <f t="shared" si="107"/>
        <v>0</v>
      </c>
      <c r="G560" s="167">
        <f t="shared" si="107"/>
        <v>0</v>
      </c>
      <c r="H560" s="167">
        <f t="shared" si="107"/>
        <v>0</v>
      </c>
      <c r="I560" s="167">
        <f t="shared" si="107"/>
        <v>0</v>
      </c>
      <c r="J560" s="167">
        <f t="shared" si="107"/>
        <v>0</v>
      </c>
    </row>
    <row r="561" spans="1:10" x14ac:dyDescent="0.2">
      <c r="A561" s="169"/>
      <c r="B561" s="158" t="s">
        <v>1302</v>
      </c>
      <c r="C561" s="158"/>
      <c r="D561" s="158"/>
      <c r="E561" s="167">
        <f t="shared" ref="E561:J561" si="108">E474</f>
        <v>0</v>
      </c>
      <c r="F561" s="167">
        <f t="shared" si="108"/>
        <v>0</v>
      </c>
      <c r="G561" s="167">
        <f t="shared" si="108"/>
        <v>0</v>
      </c>
      <c r="H561" s="167">
        <f t="shared" si="108"/>
        <v>0</v>
      </c>
      <c r="I561" s="167">
        <f t="shared" si="108"/>
        <v>0</v>
      </c>
      <c r="J561" s="167">
        <f t="shared" si="108"/>
        <v>0</v>
      </c>
    </row>
    <row r="562" spans="1:10" ht="15" thickBot="1" x14ac:dyDescent="0.25">
      <c r="A562" s="179"/>
      <c r="B562" s="179" t="s">
        <v>56</v>
      </c>
      <c r="C562" s="176"/>
      <c r="D562" s="158"/>
      <c r="E562" s="172">
        <f t="shared" ref="E562:J562" si="109">SUM(E556:E561)</f>
        <v>186987.64</v>
      </c>
      <c r="F562" s="172">
        <f t="shared" si="109"/>
        <v>0</v>
      </c>
      <c r="G562" s="172">
        <f t="shared" si="109"/>
        <v>200000</v>
      </c>
      <c r="H562" s="172">
        <f t="shared" si="109"/>
        <v>0</v>
      </c>
      <c r="I562" s="172">
        <f t="shared" si="109"/>
        <v>0</v>
      </c>
      <c r="J562" s="172">
        <f t="shared" si="109"/>
        <v>0</v>
      </c>
    </row>
    <row r="563" spans="1:10" x14ac:dyDescent="0.2">
      <c r="A563" s="158"/>
      <c r="B563" s="158"/>
      <c r="C563" s="158"/>
      <c r="D563" s="158"/>
      <c r="E563" s="178"/>
      <c r="F563" s="178"/>
      <c r="G563" s="178"/>
      <c r="H563" s="163"/>
      <c r="I563" s="163"/>
      <c r="J563" s="163"/>
    </row>
    <row r="564" spans="1:10" ht="15" thickBot="1" x14ac:dyDescent="0.25">
      <c r="A564" s="158"/>
      <c r="B564" s="158"/>
      <c r="C564" s="158"/>
      <c r="D564" s="158"/>
      <c r="E564" s="176"/>
      <c r="F564" s="203" t="s">
        <v>341</v>
      </c>
      <c r="G564" s="176"/>
      <c r="H564" s="176"/>
      <c r="I564" s="181"/>
      <c r="J564" s="181"/>
    </row>
    <row r="565" spans="1:10" ht="15" thickTop="1" x14ac:dyDescent="0.2">
      <c r="A565" s="182"/>
      <c r="B565" s="182"/>
      <c r="C565" s="182"/>
      <c r="D565" s="182"/>
      <c r="E565" s="182"/>
      <c r="F565" s="204"/>
      <c r="G565" s="182"/>
      <c r="H565" s="182"/>
      <c r="I565" s="182"/>
      <c r="J565" s="182"/>
    </row>
    <row r="566" spans="1:10" x14ac:dyDescent="0.2">
      <c r="A566" s="183"/>
      <c r="B566" s="183">
        <v>210</v>
      </c>
      <c r="C566" s="158" t="s">
        <v>6</v>
      </c>
      <c r="D566" s="158"/>
      <c r="E566" s="167">
        <f t="shared" ref="E566:J581" si="110">SUMIF($A$53:$A$959,$B566,E$53:E$959)</f>
        <v>5135438.76</v>
      </c>
      <c r="F566" s="167">
        <f t="shared" si="110"/>
        <v>5444700</v>
      </c>
      <c r="G566" s="167">
        <f t="shared" si="110"/>
        <v>5444700</v>
      </c>
      <c r="H566" s="167">
        <f t="shared" si="110"/>
        <v>5524300</v>
      </c>
      <c r="I566" s="167">
        <f t="shared" si="110"/>
        <v>5690500</v>
      </c>
      <c r="J566" s="167">
        <f t="shared" si="110"/>
        <v>5815300</v>
      </c>
    </row>
    <row r="567" spans="1:10" x14ac:dyDescent="0.2">
      <c r="A567" s="183"/>
      <c r="B567" s="183">
        <v>212</v>
      </c>
      <c r="C567" s="158" t="s">
        <v>8</v>
      </c>
      <c r="D567" s="158"/>
      <c r="E567" s="167">
        <f t="shared" si="110"/>
        <v>276112.65000000002</v>
      </c>
      <c r="F567" s="167">
        <f t="shared" si="110"/>
        <v>190000</v>
      </c>
      <c r="G567" s="167">
        <f t="shared" si="110"/>
        <v>190000</v>
      </c>
      <c r="H567" s="167">
        <f t="shared" si="110"/>
        <v>178500</v>
      </c>
      <c r="I567" s="167">
        <f t="shared" si="110"/>
        <v>190000</v>
      </c>
      <c r="J567" s="167">
        <f t="shared" si="110"/>
        <v>190000</v>
      </c>
    </row>
    <row r="568" spans="1:10" x14ac:dyDescent="0.2">
      <c r="A568" s="183"/>
      <c r="B568" s="183">
        <v>213</v>
      </c>
      <c r="C568" s="158" t="s">
        <v>182</v>
      </c>
      <c r="D568" s="158"/>
      <c r="E568" s="167">
        <f t="shared" si="110"/>
        <v>0</v>
      </c>
      <c r="F568" s="167">
        <f t="shared" si="110"/>
        <v>0</v>
      </c>
      <c r="G568" s="167">
        <f t="shared" si="110"/>
        <v>0</v>
      </c>
      <c r="H568" s="167">
        <f t="shared" si="110"/>
        <v>0</v>
      </c>
      <c r="I568" s="167">
        <f t="shared" si="110"/>
        <v>0</v>
      </c>
      <c r="J568" s="167">
        <f t="shared" si="110"/>
        <v>0</v>
      </c>
    </row>
    <row r="569" spans="1:10" x14ac:dyDescent="0.2">
      <c r="A569" s="183"/>
      <c r="B569" s="183">
        <v>216</v>
      </c>
      <c r="C569" s="158" t="s">
        <v>9</v>
      </c>
      <c r="D569" s="158"/>
      <c r="E569" s="167">
        <f t="shared" si="110"/>
        <v>364826.95</v>
      </c>
      <c r="F569" s="167">
        <f t="shared" si="110"/>
        <v>370500</v>
      </c>
      <c r="G569" s="167">
        <f t="shared" si="110"/>
        <v>370500</v>
      </c>
      <c r="H569" s="167">
        <f t="shared" si="110"/>
        <v>383500</v>
      </c>
      <c r="I569" s="167">
        <f t="shared" si="110"/>
        <v>383500</v>
      </c>
      <c r="J569" s="167">
        <f t="shared" si="110"/>
        <v>383500</v>
      </c>
    </row>
    <row r="570" spans="1:10" x14ac:dyDescent="0.2">
      <c r="A570" s="183"/>
      <c r="B570" s="183">
        <v>218</v>
      </c>
      <c r="C570" s="158" t="s">
        <v>183</v>
      </c>
      <c r="D570" s="158"/>
      <c r="E570" s="167">
        <f t="shared" si="110"/>
        <v>114716.47</v>
      </c>
      <c r="F570" s="167">
        <f t="shared" si="110"/>
        <v>86100</v>
      </c>
      <c r="G570" s="167">
        <f t="shared" si="110"/>
        <v>95300</v>
      </c>
      <c r="H570" s="167">
        <f t="shared" si="110"/>
        <v>63400</v>
      </c>
      <c r="I570" s="167">
        <f t="shared" si="110"/>
        <v>30000</v>
      </c>
      <c r="J570" s="167">
        <f t="shared" si="110"/>
        <v>55000</v>
      </c>
    </row>
    <row r="571" spans="1:10" x14ac:dyDescent="0.2">
      <c r="A571" s="183"/>
      <c r="B571" s="183">
        <v>219</v>
      </c>
      <c r="C571" s="158" t="s">
        <v>184</v>
      </c>
      <c r="D571" s="158"/>
      <c r="E571" s="167">
        <f t="shared" si="110"/>
        <v>0</v>
      </c>
      <c r="F571" s="167">
        <f t="shared" si="110"/>
        <v>0</v>
      </c>
      <c r="G571" s="167">
        <f t="shared" si="110"/>
        <v>0</v>
      </c>
      <c r="H571" s="167">
        <f t="shared" si="110"/>
        <v>0</v>
      </c>
      <c r="I571" s="167">
        <f t="shared" si="110"/>
        <v>0</v>
      </c>
      <c r="J571" s="167">
        <f t="shared" si="110"/>
        <v>0</v>
      </c>
    </row>
    <row r="572" spans="1:10" x14ac:dyDescent="0.2">
      <c r="A572" s="183"/>
      <c r="B572" s="183">
        <v>220</v>
      </c>
      <c r="C572" s="158" t="s">
        <v>185</v>
      </c>
      <c r="D572" s="158"/>
      <c r="E572" s="167">
        <f t="shared" si="110"/>
        <v>14576.74</v>
      </c>
      <c r="F572" s="167">
        <f t="shared" si="110"/>
        <v>23000</v>
      </c>
      <c r="G572" s="167">
        <f t="shared" si="110"/>
        <v>23000</v>
      </c>
      <c r="H572" s="167">
        <f t="shared" si="110"/>
        <v>26500</v>
      </c>
      <c r="I572" s="167">
        <f t="shared" si="110"/>
        <v>26500</v>
      </c>
      <c r="J572" s="167">
        <f t="shared" si="110"/>
        <v>26500</v>
      </c>
    </row>
    <row r="573" spans="1:10" x14ac:dyDescent="0.2">
      <c r="A573" s="183"/>
      <c r="B573" s="183">
        <v>222</v>
      </c>
      <c r="C573" s="158" t="s">
        <v>186</v>
      </c>
      <c r="D573" s="158"/>
      <c r="E573" s="167">
        <f t="shared" si="110"/>
        <v>25689.64</v>
      </c>
      <c r="F573" s="167">
        <f t="shared" si="110"/>
        <v>37500</v>
      </c>
      <c r="G573" s="167">
        <f t="shared" si="110"/>
        <v>37500</v>
      </c>
      <c r="H573" s="167">
        <f t="shared" si="110"/>
        <v>40000</v>
      </c>
      <c r="I573" s="167">
        <f t="shared" si="110"/>
        <v>40000</v>
      </c>
      <c r="J573" s="167">
        <f t="shared" si="110"/>
        <v>40000</v>
      </c>
    </row>
    <row r="574" spans="1:10" x14ac:dyDescent="0.2">
      <c r="A574" s="183"/>
      <c r="B574" s="183">
        <v>224</v>
      </c>
      <c r="C574" s="158" t="s">
        <v>187</v>
      </c>
      <c r="D574" s="158"/>
      <c r="E574" s="167">
        <f t="shared" si="110"/>
        <v>267488.03999999998</v>
      </c>
      <c r="F574" s="167">
        <f t="shared" si="110"/>
        <v>242800</v>
      </c>
      <c r="G574" s="167">
        <f t="shared" si="110"/>
        <v>242800</v>
      </c>
      <c r="H574" s="167">
        <f t="shared" si="110"/>
        <v>226000</v>
      </c>
      <c r="I574" s="167">
        <f t="shared" si="110"/>
        <v>226000</v>
      </c>
      <c r="J574" s="167">
        <f t="shared" si="110"/>
        <v>226000</v>
      </c>
    </row>
    <row r="575" spans="1:10" x14ac:dyDescent="0.2">
      <c r="A575" s="183"/>
      <c r="B575" s="183">
        <v>226</v>
      </c>
      <c r="C575" s="158" t="s">
        <v>188</v>
      </c>
      <c r="D575" s="158"/>
      <c r="E575" s="167">
        <f t="shared" si="110"/>
        <v>46965.270000000004</v>
      </c>
      <c r="F575" s="167">
        <f t="shared" si="110"/>
        <v>38400</v>
      </c>
      <c r="G575" s="167">
        <f t="shared" si="110"/>
        <v>48400</v>
      </c>
      <c r="H575" s="167">
        <f t="shared" si="110"/>
        <v>73900</v>
      </c>
      <c r="I575" s="167">
        <f t="shared" si="110"/>
        <v>73900</v>
      </c>
      <c r="J575" s="167">
        <f t="shared" si="110"/>
        <v>73900</v>
      </c>
    </row>
    <row r="576" spans="1:10" x14ac:dyDescent="0.2">
      <c r="A576" s="183"/>
      <c r="B576" s="183">
        <v>228</v>
      </c>
      <c r="C576" s="158" t="s">
        <v>189</v>
      </c>
      <c r="D576" s="158"/>
      <c r="E576" s="167">
        <f t="shared" si="110"/>
        <v>123694.47</v>
      </c>
      <c r="F576" s="167">
        <f t="shared" si="110"/>
        <v>103500</v>
      </c>
      <c r="G576" s="167">
        <f t="shared" si="110"/>
        <v>138500</v>
      </c>
      <c r="H576" s="167">
        <f t="shared" si="110"/>
        <v>178500</v>
      </c>
      <c r="I576" s="167">
        <f t="shared" si="110"/>
        <v>178500</v>
      </c>
      <c r="J576" s="167">
        <f t="shared" si="110"/>
        <v>178500</v>
      </c>
    </row>
    <row r="577" spans="1:10" x14ac:dyDescent="0.2">
      <c r="A577" s="183"/>
      <c r="B577" s="183">
        <v>229</v>
      </c>
      <c r="C577" s="158" t="s">
        <v>190</v>
      </c>
      <c r="D577" s="158"/>
      <c r="E577" s="167">
        <f t="shared" si="110"/>
        <v>75856.88</v>
      </c>
      <c r="F577" s="167">
        <f t="shared" si="110"/>
        <v>80200</v>
      </c>
      <c r="G577" s="167">
        <f t="shared" si="110"/>
        <v>110200</v>
      </c>
      <c r="H577" s="167">
        <f t="shared" si="110"/>
        <v>137000</v>
      </c>
      <c r="I577" s="167">
        <f t="shared" si="110"/>
        <v>137000</v>
      </c>
      <c r="J577" s="167">
        <f t="shared" si="110"/>
        <v>137000</v>
      </c>
    </row>
    <row r="578" spans="1:10" x14ac:dyDescent="0.2">
      <c r="A578" s="183"/>
      <c r="B578" s="183">
        <v>230</v>
      </c>
      <c r="C578" s="158" t="s">
        <v>191</v>
      </c>
      <c r="D578" s="158"/>
      <c r="E578" s="167">
        <f t="shared" si="110"/>
        <v>1480.75</v>
      </c>
      <c r="F578" s="167">
        <f t="shared" si="110"/>
        <v>1700</v>
      </c>
      <c r="G578" s="167">
        <f t="shared" si="110"/>
        <v>1700</v>
      </c>
      <c r="H578" s="167">
        <f t="shared" si="110"/>
        <v>2000</v>
      </c>
      <c r="I578" s="167">
        <f t="shared" si="110"/>
        <v>2000</v>
      </c>
      <c r="J578" s="167">
        <f t="shared" si="110"/>
        <v>2000</v>
      </c>
    </row>
    <row r="579" spans="1:10" x14ac:dyDescent="0.2">
      <c r="A579" s="183"/>
      <c r="B579" s="183">
        <v>232</v>
      </c>
      <c r="C579" s="158" t="s">
        <v>192</v>
      </c>
      <c r="D579" s="158"/>
      <c r="E579" s="167">
        <f t="shared" si="110"/>
        <v>376079.20999999996</v>
      </c>
      <c r="F579" s="167">
        <f t="shared" si="110"/>
        <v>425900</v>
      </c>
      <c r="G579" s="167">
        <f t="shared" si="110"/>
        <v>360900</v>
      </c>
      <c r="H579" s="167">
        <f t="shared" si="110"/>
        <v>701400</v>
      </c>
      <c r="I579" s="167">
        <f t="shared" si="110"/>
        <v>701400</v>
      </c>
      <c r="J579" s="167">
        <f t="shared" si="110"/>
        <v>701400</v>
      </c>
    </row>
    <row r="580" spans="1:10" x14ac:dyDescent="0.2">
      <c r="A580" s="183"/>
      <c r="B580" s="183">
        <v>234</v>
      </c>
      <c r="C580" s="158" t="s">
        <v>193</v>
      </c>
      <c r="D580" s="158"/>
      <c r="E580" s="167">
        <f t="shared" si="110"/>
        <v>217460</v>
      </c>
      <c r="F580" s="167">
        <f t="shared" si="110"/>
        <v>140000</v>
      </c>
      <c r="G580" s="167">
        <f t="shared" si="110"/>
        <v>140000</v>
      </c>
      <c r="H580" s="167">
        <f t="shared" si="110"/>
        <v>218000</v>
      </c>
      <c r="I580" s="167">
        <f t="shared" si="110"/>
        <v>218000</v>
      </c>
      <c r="J580" s="167">
        <f t="shared" si="110"/>
        <v>218000</v>
      </c>
    </row>
    <row r="581" spans="1:10" x14ac:dyDescent="0.2">
      <c r="A581" s="183"/>
      <c r="B581" s="183">
        <v>236</v>
      </c>
      <c r="C581" s="158" t="s">
        <v>194</v>
      </c>
      <c r="D581" s="158"/>
      <c r="E581" s="167">
        <f t="shared" si="110"/>
        <v>0</v>
      </c>
      <c r="F581" s="167">
        <f t="shared" si="110"/>
        <v>96500</v>
      </c>
      <c r="G581" s="167">
        <f t="shared" si="110"/>
        <v>696500</v>
      </c>
      <c r="H581" s="167">
        <f t="shared" si="110"/>
        <v>637500</v>
      </c>
      <c r="I581" s="167">
        <f t="shared" si="110"/>
        <v>637500</v>
      </c>
      <c r="J581" s="167">
        <f t="shared" si="110"/>
        <v>637500</v>
      </c>
    </row>
    <row r="582" spans="1:10" x14ac:dyDescent="0.2">
      <c r="A582" s="183"/>
      <c r="B582" s="183">
        <v>238</v>
      </c>
      <c r="C582" s="158" t="s">
        <v>195</v>
      </c>
      <c r="D582" s="158"/>
      <c r="E582" s="167">
        <f t="shared" ref="E582:J597" si="111">SUMIF($A$53:$A$959,$B582,E$53:E$959)</f>
        <v>0</v>
      </c>
      <c r="F582" s="167">
        <f t="shared" si="111"/>
        <v>0</v>
      </c>
      <c r="G582" s="167">
        <f t="shared" si="111"/>
        <v>0</v>
      </c>
      <c r="H582" s="167">
        <f t="shared" si="111"/>
        <v>0</v>
      </c>
      <c r="I582" s="167">
        <f t="shared" si="111"/>
        <v>0</v>
      </c>
      <c r="J582" s="167">
        <f t="shared" si="111"/>
        <v>0</v>
      </c>
    </row>
    <row r="583" spans="1:10" x14ac:dyDescent="0.2">
      <c r="A583" s="183"/>
      <c r="B583" s="183">
        <v>240</v>
      </c>
      <c r="C583" s="158" t="s">
        <v>196</v>
      </c>
      <c r="D583" s="158"/>
      <c r="E583" s="167">
        <f t="shared" si="111"/>
        <v>0</v>
      </c>
      <c r="F583" s="167">
        <f t="shared" si="111"/>
        <v>0</v>
      </c>
      <c r="G583" s="167">
        <f t="shared" si="111"/>
        <v>0</v>
      </c>
      <c r="H583" s="167">
        <f t="shared" si="111"/>
        <v>0</v>
      </c>
      <c r="I583" s="167">
        <f t="shared" si="111"/>
        <v>0</v>
      </c>
      <c r="J583" s="167">
        <f t="shared" si="111"/>
        <v>0</v>
      </c>
    </row>
    <row r="584" spans="1:10" x14ac:dyDescent="0.2">
      <c r="A584" s="183"/>
      <c r="B584" s="183">
        <v>242</v>
      </c>
      <c r="C584" s="158" t="s">
        <v>197</v>
      </c>
      <c r="D584" s="158"/>
      <c r="E584" s="167">
        <f t="shared" si="111"/>
        <v>0</v>
      </c>
      <c r="F584" s="167">
        <f t="shared" si="111"/>
        <v>0</v>
      </c>
      <c r="G584" s="167">
        <f t="shared" si="111"/>
        <v>0</v>
      </c>
      <c r="H584" s="167">
        <f t="shared" si="111"/>
        <v>0</v>
      </c>
      <c r="I584" s="167">
        <f t="shared" si="111"/>
        <v>0</v>
      </c>
      <c r="J584" s="167">
        <f t="shared" si="111"/>
        <v>0</v>
      </c>
    </row>
    <row r="585" spans="1:10" x14ac:dyDescent="0.2">
      <c r="A585" s="183"/>
      <c r="B585" s="183">
        <v>244</v>
      </c>
      <c r="C585" s="158" t="s">
        <v>198</v>
      </c>
      <c r="D585" s="158"/>
      <c r="E585" s="167">
        <f t="shared" si="111"/>
        <v>0</v>
      </c>
      <c r="F585" s="167">
        <f t="shared" si="111"/>
        <v>0</v>
      </c>
      <c r="G585" s="167">
        <f t="shared" si="111"/>
        <v>0</v>
      </c>
      <c r="H585" s="167">
        <f t="shared" si="111"/>
        <v>0</v>
      </c>
      <c r="I585" s="167">
        <f t="shared" si="111"/>
        <v>0</v>
      </c>
      <c r="J585" s="167">
        <f t="shared" si="111"/>
        <v>0</v>
      </c>
    </row>
    <row r="586" spans="1:10" x14ac:dyDescent="0.2">
      <c r="A586" s="183"/>
      <c r="B586" s="183">
        <v>246</v>
      </c>
      <c r="C586" s="158" t="s">
        <v>199</v>
      </c>
      <c r="D586" s="158"/>
      <c r="E586" s="167">
        <f t="shared" si="111"/>
        <v>7120.05</v>
      </c>
      <c r="F586" s="167">
        <f t="shared" si="111"/>
        <v>8500</v>
      </c>
      <c r="G586" s="167">
        <f t="shared" si="111"/>
        <v>8500</v>
      </c>
      <c r="H586" s="167">
        <f t="shared" si="111"/>
        <v>13500</v>
      </c>
      <c r="I586" s="167">
        <f t="shared" si="111"/>
        <v>13500</v>
      </c>
      <c r="J586" s="167">
        <f t="shared" si="111"/>
        <v>13500</v>
      </c>
    </row>
    <row r="587" spans="1:10" x14ac:dyDescent="0.2">
      <c r="A587" s="183"/>
      <c r="B587" s="183">
        <v>247</v>
      </c>
      <c r="C587" s="158" t="s">
        <v>200</v>
      </c>
      <c r="D587" s="158"/>
      <c r="E587" s="167">
        <f t="shared" si="111"/>
        <v>0</v>
      </c>
      <c r="F587" s="167">
        <f t="shared" si="111"/>
        <v>0</v>
      </c>
      <c r="G587" s="167">
        <f t="shared" si="111"/>
        <v>0</v>
      </c>
      <c r="H587" s="167">
        <f t="shared" si="111"/>
        <v>0</v>
      </c>
      <c r="I587" s="167">
        <f t="shared" si="111"/>
        <v>0</v>
      </c>
      <c r="J587" s="167">
        <f t="shared" si="111"/>
        <v>0</v>
      </c>
    </row>
    <row r="588" spans="1:10" x14ac:dyDescent="0.2">
      <c r="A588" s="183"/>
      <c r="B588" s="183">
        <v>260</v>
      </c>
      <c r="C588" s="158" t="s">
        <v>201</v>
      </c>
      <c r="D588" s="158"/>
      <c r="E588" s="167">
        <f t="shared" si="111"/>
        <v>177809.76</v>
      </c>
      <c r="F588" s="167">
        <f t="shared" si="111"/>
        <v>182500</v>
      </c>
      <c r="G588" s="167">
        <f t="shared" si="111"/>
        <v>172500</v>
      </c>
      <c r="H588" s="167">
        <f t="shared" si="111"/>
        <v>208500</v>
      </c>
      <c r="I588" s="167">
        <f t="shared" si="111"/>
        <v>208500</v>
      </c>
      <c r="J588" s="167">
        <f t="shared" si="111"/>
        <v>208500</v>
      </c>
    </row>
    <row r="589" spans="1:10" x14ac:dyDescent="0.2">
      <c r="A589" s="183"/>
      <c r="B589" s="183">
        <v>261</v>
      </c>
      <c r="C589" s="158" t="s">
        <v>202</v>
      </c>
      <c r="D589" s="158"/>
      <c r="E589" s="167">
        <f t="shared" si="111"/>
        <v>361724.08</v>
      </c>
      <c r="F589" s="167">
        <f t="shared" si="111"/>
        <v>300000</v>
      </c>
      <c r="G589" s="167">
        <f t="shared" si="111"/>
        <v>300000</v>
      </c>
      <c r="H589" s="167">
        <f t="shared" si="111"/>
        <v>1075000</v>
      </c>
      <c r="I589" s="167">
        <f t="shared" si="111"/>
        <v>1075000</v>
      </c>
      <c r="J589" s="167">
        <f t="shared" si="111"/>
        <v>1075000</v>
      </c>
    </row>
    <row r="590" spans="1:10" x14ac:dyDescent="0.2">
      <c r="A590" s="183"/>
      <c r="B590" s="183">
        <v>262</v>
      </c>
      <c r="C590" s="158" t="s">
        <v>203</v>
      </c>
      <c r="D590" s="158"/>
      <c r="E590" s="167">
        <f t="shared" si="111"/>
        <v>713249.6100000001</v>
      </c>
      <c r="F590" s="167">
        <f t="shared" si="111"/>
        <v>6000</v>
      </c>
      <c r="G590" s="167">
        <f t="shared" si="111"/>
        <v>6000</v>
      </c>
      <c r="H590" s="167">
        <f t="shared" si="111"/>
        <v>0</v>
      </c>
      <c r="I590" s="167">
        <f t="shared" si="111"/>
        <v>0</v>
      </c>
      <c r="J590" s="167">
        <f t="shared" si="111"/>
        <v>0</v>
      </c>
    </row>
    <row r="591" spans="1:10" x14ac:dyDescent="0.2">
      <c r="A591" s="183"/>
      <c r="B591" s="183">
        <v>265</v>
      </c>
      <c r="C591" s="158" t="s">
        <v>204</v>
      </c>
      <c r="D591" s="158"/>
      <c r="E591" s="167">
        <f t="shared" si="111"/>
        <v>0</v>
      </c>
      <c r="F591" s="167">
        <f t="shared" si="111"/>
        <v>0</v>
      </c>
      <c r="G591" s="167">
        <f t="shared" si="111"/>
        <v>0</v>
      </c>
      <c r="H591" s="167">
        <f t="shared" si="111"/>
        <v>0</v>
      </c>
      <c r="I591" s="167">
        <f t="shared" si="111"/>
        <v>0</v>
      </c>
      <c r="J591" s="167">
        <f t="shared" si="111"/>
        <v>0</v>
      </c>
    </row>
    <row r="592" spans="1:10" x14ac:dyDescent="0.2">
      <c r="A592" s="183"/>
      <c r="B592" s="183">
        <v>266</v>
      </c>
      <c r="C592" s="158" t="s">
        <v>205</v>
      </c>
      <c r="D592" s="158"/>
      <c r="E592" s="167">
        <f t="shared" si="111"/>
        <v>129776.84</v>
      </c>
      <c r="F592" s="167">
        <f t="shared" si="111"/>
        <v>119100</v>
      </c>
      <c r="G592" s="167">
        <f t="shared" si="111"/>
        <v>119100</v>
      </c>
      <c r="H592" s="167">
        <f t="shared" si="111"/>
        <v>130000</v>
      </c>
      <c r="I592" s="167">
        <f t="shared" si="111"/>
        <v>130000</v>
      </c>
      <c r="J592" s="167">
        <f t="shared" si="111"/>
        <v>130000</v>
      </c>
    </row>
    <row r="593" spans="1:10" x14ac:dyDescent="0.2">
      <c r="A593" s="183"/>
      <c r="B593" s="183">
        <v>270</v>
      </c>
      <c r="C593" s="158" t="s">
        <v>206</v>
      </c>
      <c r="D593" s="158"/>
      <c r="E593" s="167">
        <f t="shared" si="111"/>
        <v>0</v>
      </c>
      <c r="F593" s="167">
        <f t="shared" si="111"/>
        <v>0</v>
      </c>
      <c r="G593" s="167">
        <f t="shared" si="111"/>
        <v>0</v>
      </c>
      <c r="H593" s="167">
        <f t="shared" si="111"/>
        <v>0</v>
      </c>
      <c r="I593" s="167">
        <f t="shared" si="111"/>
        <v>0</v>
      </c>
      <c r="J593" s="167">
        <f t="shared" si="111"/>
        <v>0</v>
      </c>
    </row>
    <row r="594" spans="1:10" x14ac:dyDescent="0.2">
      <c r="A594" s="183"/>
      <c r="B594" s="183">
        <v>272</v>
      </c>
      <c r="C594" s="158" t="s">
        <v>207</v>
      </c>
      <c r="D594" s="158"/>
      <c r="E594" s="167">
        <f t="shared" si="111"/>
        <v>0</v>
      </c>
      <c r="F594" s="167">
        <f t="shared" si="111"/>
        <v>0</v>
      </c>
      <c r="G594" s="167">
        <f t="shared" si="111"/>
        <v>0</v>
      </c>
      <c r="H594" s="167">
        <f t="shared" si="111"/>
        <v>0</v>
      </c>
      <c r="I594" s="167">
        <f t="shared" si="111"/>
        <v>0</v>
      </c>
      <c r="J594" s="167">
        <f t="shared" si="111"/>
        <v>0</v>
      </c>
    </row>
    <row r="595" spans="1:10" x14ac:dyDescent="0.2">
      <c r="A595" s="183"/>
      <c r="B595" s="183">
        <v>273</v>
      </c>
      <c r="C595" s="158" t="s">
        <v>208</v>
      </c>
      <c r="D595" s="158"/>
      <c r="E595" s="167">
        <f t="shared" si="111"/>
        <v>0</v>
      </c>
      <c r="F595" s="167">
        <f t="shared" si="111"/>
        <v>0</v>
      </c>
      <c r="G595" s="167">
        <f t="shared" si="111"/>
        <v>0</v>
      </c>
      <c r="H595" s="167">
        <f t="shared" si="111"/>
        <v>0</v>
      </c>
      <c r="I595" s="167">
        <f t="shared" si="111"/>
        <v>0</v>
      </c>
      <c r="J595" s="167">
        <f t="shared" si="111"/>
        <v>0</v>
      </c>
    </row>
    <row r="596" spans="1:10" x14ac:dyDescent="0.2">
      <c r="A596" s="183"/>
      <c r="B596" s="183">
        <v>274</v>
      </c>
      <c r="C596" s="158" t="s">
        <v>209</v>
      </c>
      <c r="D596" s="158"/>
      <c r="E596" s="167">
        <f t="shared" si="111"/>
        <v>0</v>
      </c>
      <c r="F596" s="167">
        <f t="shared" si="111"/>
        <v>0</v>
      </c>
      <c r="G596" s="167">
        <f t="shared" si="111"/>
        <v>0</v>
      </c>
      <c r="H596" s="167">
        <f t="shared" si="111"/>
        <v>0</v>
      </c>
      <c r="I596" s="167">
        <f t="shared" si="111"/>
        <v>0</v>
      </c>
      <c r="J596" s="167">
        <f t="shared" si="111"/>
        <v>0</v>
      </c>
    </row>
    <row r="597" spans="1:10" x14ac:dyDescent="0.2">
      <c r="A597" s="183"/>
      <c r="B597" s="183">
        <v>275</v>
      </c>
      <c r="C597" s="158" t="s">
        <v>210</v>
      </c>
      <c r="D597" s="158"/>
      <c r="E597" s="167">
        <f t="shared" si="111"/>
        <v>94604.46</v>
      </c>
      <c r="F597" s="167">
        <f t="shared" si="111"/>
        <v>99000</v>
      </c>
      <c r="G597" s="167">
        <f t="shared" si="111"/>
        <v>99000</v>
      </c>
      <c r="H597" s="167">
        <f t="shared" si="111"/>
        <v>94500</v>
      </c>
      <c r="I597" s="167">
        <f t="shared" si="111"/>
        <v>94500</v>
      </c>
      <c r="J597" s="167">
        <f t="shared" si="111"/>
        <v>94500</v>
      </c>
    </row>
    <row r="598" spans="1:10" x14ac:dyDescent="0.2">
      <c r="A598" s="183"/>
      <c r="B598" s="183">
        <v>276</v>
      </c>
      <c r="C598" s="158" t="s">
        <v>211</v>
      </c>
      <c r="D598" s="158"/>
      <c r="E598" s="167">
        <f t="shared" ref="E598:J608" si="112">SUMIF($A$53:$A$959,$B598,E$53:E$959)</f>
        <v>9078.02</v>
      </c>
      <c r="F598" s="167">
        <f t="shared" si="112"/>
        <v>10000</v>
      </c>
      <c r="G598" s="167">
        <f t="shared" si="112"/>
        <v>10000</v>
      </c>
      <c r="H598" s="167">
        <f t="shared" si="112"/>
        <v>10000</v>
      </c>
      <c r="I598" s="167">
        <f t="shared" si="112"/>
        <v>10000</v>
      </c>
      <c r="J598" s="167">
        <f t="shared" si="112"/>
        <v>10000</v>
      </c>
    </row>
    <row r="599" spans="1:10" x14ac:dyDescent="0.2">
      <c r="A599" s="183"/>
      <c r="B599" s="183">
        <v>277</v>
      </c>
      <c r="C599" s="158" t="s">
        <v>212</v>
      </c>
      <c r="D599" s="158"/>
      <c r="E599" s="167">
        <f t="shared" si="112"/>
        <v>0</v>
      </c>
      <c r="F599" s="167">
        <f t="shared" si="112"/>
        <v>0</v>
      </c>
      <c r="G599" s="167">
        <f t="shared" si="112"/>
        <v>0</v>
      </c>
      <c r="H599" s="167">
        <f t="shared" si="112"/>
        <v>0</v>
      </c>
      <c r="I599" s="167">
        <f t="shared" si="112"/>
        <v>0</v>
      </c>
      <c r="J599" s="167">
        <f t="shared" si="112"/>
        <v>0</v>
      </c>
    </row>
    <row r="600" spans="1:10" x14ac:dyDescent="0.2">
      <c r="A600" s="183"/>
      <c r="B600" s="183">
        <v>278</v>
      </c>
      <c r="C600" s="158" t="s">
        <v>213</v>
      </c>
      <c r="D600" s="158"/>
      <c r="E600" s="167">
        <f t="shared" si="112"/>
        <v>0</v>
      </c>
      <c r="F600" s="167">
        <f t="shared" si="112"/>
        <v>0</v>
      </c>
      <c r="G600" s="167">
        <f t="shared" si="112"/>
        <v>0</v>
      </c>
      <c r="H600" s="167">
        <f t="shared" si="112"/>
        <v>0</v>
      </c>
      <c r="I600" s="167">
        <f t="shared" si="112"/>
        <v>0</v>
      </c>
      <c r="J600" s="167">
        <f t="shared" si="112"/>
        <v>0</v>
      </c>
    </row>
    <row r="601" spans="1:10" x14ac:dyDescent="0.2">
      <c r="A601" s="183"/>
      <c r="B601" s="183">
        <v>279</v>
      </c>
      <c r="C601" s="158" t="s">
        <v>214</v>
      </c>
      <c r="D601" s="158"/>
      <c r="E601" s="167">
        <f t="shared" si="112"/>
        <v>62675.65</v>
      </c>
      <c r="F601" s="167">
        <f t="shared" si="112"/>
        <v>0</v>
      </c>
      <c r="G601" s="167">
        <f t="shared" si="112"/>
        <v>0</v>
      </c>
      <c r="H601" s="167">
        <f t="shared" si="112"/>
        <v>0</v>
      </c>
      <c r="I601" s="167">
        <f t="shared" si="112"/>
        <v>0</v>
      </c>
      <c r="J601" s="167">
        <f t="shared" si="112"/>
        <v>0</v>
      </c>
    </row>
    <row r="602" spans="1:10" x14ac:dyDescent="0.2">
      <c r="A602" s="183"/>
      <c r="B602" s="183">
        <v>280</v>
      </c>
      <c r="C602" s="158" t="s">
        <v>215</v>
      </c>
      <c r="D602" s="158"/>
      <c r="E602" s="167">
        <f t="shared" si="112"/>
        <v>22997.52</v>
      </c>
      <c r="F602" s="167">
        <f t="shared" si="112"/>
        <v>23000</v>
      </c>
      <c r="G602" s="167">
        <f t="shared" si="112"/>
        <v>23000</v>
      </c>
      <c r="H602" s="167">
        <f t="shared" si="112"/>
        <v>25000</v>
      </c>
      <c r="I602" s="167">
        <f t="shared" si="112"/>
        <v>25000</v>
      </c>
      <c r="J602" s="167">
        <f t="shared" si="112"/>
        <v>25000</v>
      </c>
    </row>
    <row r="603" spans="1:10" x14ac:dyDescent="0.2">
      <c r="A603" s="183"/>
      <c r="B603" s="183">
        <v>281</v>
      </c>
      <c r="C603" s="158" t="s">
        <v>216</v>
      </c>
      <c r="D603" s="158"/>
      <c r="E603" s="167">
        <f t="shared" si="112"/>
        <v>28940.05</v>
      </c>
      <c r="F603" s="167">
        <f t="shared" si="112"/>
        <v>30000</v>
      </c>
      <c r="G603" s="167">
        <f t="shared" si="112"/>
        <v>30000</v>
      </c>
      <c r="H603" s="167">
        <f t="shared" si="112"/>
        <v>30000</v>
      </c>
      <c r="I603" s="167">
        <f t="shared" si="112"/>
        <v>30000</v>
      </c>
      <c r="J603" s="167">
        <f t="shared" si="112"/>
        <v>30000</v>
      </c>
    </row>
    <row r="604" spans="1:10" x14ac:dyDescent="0.2">
      <c r="A604" s="183"/>
      <c r="B604" s="183">
        <v>282</v>
      </c>
      <c r="C604" s="158" t="s">
        <v>217</v>
      </c>
      <c r="D604" s="158"/>
      <c r="E604" s="167">
        <f t="shared" si="112"/>
        <v>0</v>
      </c>
      <c r="F604" s="167">
        <f t="shared" si="112"/>
        <v>0</v>
      </c>
      <c r="G604" s="167">
        <f t="shared" si="112"/>
        <v>0</v>
      </c>
      <c r="H604" s="167">
        <f t="shared" si="112"/>
        <v>0</v>
      </c>
      <c r="I604" s="167">
        <f t="shared" si="112"/>
        <v>0</v>
      </c>
      <c r="J604" s="167">
        <f t="shared" si="112"/>
        <v>0</v>
      </c>
    </row>
    <row r="605" spans="1:10" x14ac:dyDescent="0.2">
      <c r="A605" s="183"/>
      <c r="B605" s="183">
        <v>283</v>
      </c>
      <c r="C605" s="158" t="s">
        <v>218</v>
      </c>
      <c r="D605" s="158"/>
      <c r="E605" s="167">
        <f t="shared" si="112"/>
        <v>0</v>
      </c>
      <c r="F605" s="167">
        <f t="shared" si="112"/>
        <v>0</v>
      </c>
      <c r="G605" s="167">
        <f t="shared" si="112"/>
        <v>0</v>
      </c>
      <c r="H605" s="167">
        <f t="shared" si="112"/>
        <v>0</v>
      </c>
      <c r="I605" s="167">
        <f t="shared" si="112"/>
        <v>0</v>
      </c>
      <c r="J605" s="167">
        <f t="shared" si="112"/>
        <v>0</v>
      </c>
    </row>
    <row r="606" spans="1:10" x14ac:dyDescent="0.2">
      <c r="A606" s="183"/>
      <c r="B606" s="183">
        <v>290</v>
      </c>
      <c r="C606" s="158" t="s">
        <v>220</v>
      </c>
      <c r="D606" s="158"/>
      <c r="E606" s="167">
        <f t="shared" si="112"/>
        <v>0</v>
      </c>
      <c r="F606" s="167">
        <f t="shared" si="112"/>
        <v>0</v>
      </c>
      <c r="G606" s="167">
        <f t="shared" si="112"/>
        <v>0</v>
      </c>
      <c r="H606" s="167">
        <f t="shared" si="112"/>
        <v>0</v>
      </c>
      <c r="I606" s="167">
        <f t="shared" si="112"/>
        <v>0</v>
      </c>
      <c r="J606" s="167">
        <f t="shared" si="112"/>
        <v>0</v>
      </c>
    </row>
    <row r="607" spans="1:10" x14ac:dyDescent="0.2">
      <c r="A607" s="183"/>
      <c r="B607" s="183">
        <v>292</v>
      </c>
      <c r="C607" s="158" t="s">
        <v>221</v>
      </c>
      <c r="D607" s="158"/>
      <c r="E607" s="167">
        <f t="shared" si="112"/>
        <v>0</v>
      </c>
      <c r="F607" s="167">
        <f t="shared" si="112"/>
        <v>0</v>
      </c>
      <c r="G607" s="167">
        <f t="shared" si="112"/>
        <v>0</v>
      </c>
      <c r="H607" s="167">
        <f t="shared" si="112"/>
        <v>0</v>
      </c>
      <c r="I607" s="167">
        <f t="shared" si="112"/>
        <v>0</v>
      </c>
      <c r="J607" s="167">
        <f t="shared" si="112"/>
        <v>0</v>
      </c>
    </row>
    <row r="608" spans="1:10" x14ac:dyDescent="0.2">
      <c r="A608" s="183"/>
      <c r="B608" s="183">
        <v>293</v>
      </c>
      <c r="C608" s="158" t="s">
        <v>222</v>
      </c>
      <c r="D608" s="158"/>
      <c r="E608" s="167">
        <f t="shared" si="112"/>
        <v>0</v>
      </c>
      <c r="F608" s="167">
        <f t="shared" si="112"/>
        <v>0</v>
      </c>
      <c r="G608" s="167">
        <f t="shared" si="112"/>
        <v>0</v>
      </c>
      <c r="H608" s="167">
        <f t="shared" si="112"/>
        <v>0</v>
      </c>
      <c r="I608" s="167">
        <f t="shared" si="112"/>
        <v>0</v>
      </c>
      <c r="J608" s="167">
        <f t="shared" si="112"/>
        <v>0</v>
      </c>
    </row>
    <row r="609" spans="1:10" x14ac:dyDescent="0.2">
      <c r="A609" s="158"/>
      <c r="B609" s="183"/>
      <c r="C609" s="165" t="s">
        <v>1433</v>
      </c>
      <c r="D609" s="176"/>
      <c r="E609" s="184">
        <f>SUM(E566:E608)</f>
        <v>8648361.870000001</v>
      </c>
      <c r="F609" s="184">
        <f t="shared" ref="F609:J609" si="113">SUM(F566:F608)</f>
        <v>8058900</v>
      </c>
      <c r="G609" s="184">
        <f t="shared" si="113"/>
        <v>8668100</v>
      </c>
      <c r="H609" s="184">
        <f t="shared" si="113"/>
        <v>9977000</v>
      </c>
      <c r="I609" s="184">
        <f t="shared" si="113"/>
        <v>10121300</v>
      </c>
      <c r="J609" s="184">
        <f t="shared" si="113"/>
        <v>10271100</v>
      </c>
    </row>
  </sheetData>
  <mergeCells count="567">
    <mergeCell ref="A511:J511"/>
    <mergeCell ref="A505:E505"/>
    <mergeCell ref="A506:J506"/>
    <mergeCell ref="A507:E507"/>
    <mergeCell ref="A508:E508"/>
    <mergeCell ref="A509:D509"/>
    <mergeCell ref="A510:E510"/>
    <mergeCell ref="A499:J499"/>
    <mergeCell ref="A500:E500"/>
    <mergeCell ref="A501:E501"/>
    <mergeCell ref="A502:E502"/>
    <mergeCell ref="A503:E503"/>
    <mergeCell ref="A504:E504"/>
    <mergeCell ref="A493:J493"/>
    <mergeCell ref="A494:J494"/>
    <mergeCell ref="A495:J495"/>
    <mergeCell ref="A496:J496"/>
    <mergeCell ref="A497:J497"/>
    <mergeCell ref="A498:E498"/>
    <mergeCell ref="A487:J487"/>
    <mergeCell ref="A488:J488"/>
    <mergeCell ref="A489:J489"/>
    <mergeCell ref="A490:J490"/>
    <mergeCell ref="A491:J491"/>
    <mergeCell ref="A492:J492"/>
    <mergeCell ref="A481:C481"/>
    <mergeCell ref="A482:C482"/>
    <mergeCell ref="A483:C483"/>
    <mergeCell ref="A484:C484"/>
    <mergeCell ref="A485:D485"/>
    <mergeCell ref="A486:J486"/>
    <mergeCell ref="A475:J475"/>
    <mergeCell ref="A476:J476"/>
    <mergeCell ref="A477:C477"/>
    <mergeCell ref="A478:C478"/>
    <mergeCell ref="A479:C479"/>
    <mergeCell ref="A480:C480"/>
    <mergeCell ref="I470:I471"/>
    <mergeCell ref="J470:J471"/>
    <mergeCell ref="C471:D471"/>
    <mergeCell ref="C472:D472"/>
    <mergeCell ref="C473:D473"/>
    <mergeCell ref="A474:D474"/>
    <mergeCell ref="B465:D465"/>
    <mergeCell ref="A466:D466"/>
    <mergeCell ref="A467:D467"/>
    <mergeCell ref="A468:I468"/>
    <mergeCell ref="A469:J469"/>
    <mergeCell ref="A470:D470"/>
    <mergeCell ref="E470:E471"/>
    <mergeCell ref="F470:F471"/>
    <mergeCell ref="G470:G471"/>
    <mergeCell ref="H470:H471"/>
    <mergeCell ref="B459:D459"/>
    <mergeCell ref="B460:D460"/>
    <mergeCell ref="B461:D461"/>
    <mergeCell ref="B462:D462"/>
    <mergeCell ref="B463:D463"/>
    <mergeCell ref="B464:D464"/>
    <mergeCell ref="B453:D453"/>
    <mergeCell ref="B454:D454"/>
    <mergeCell ref="B455:D455"/>
    <mergeCell ref="B456:D456"/>
    <mergeCell ref="B457:D457"/>
    <mergeCell ref="B458:D458"/>
    <mergeCell ref="B447:D447"/>
    <mergeCell ref="B448:D448"/>
    <mergeCell ref="A449:D449"/>
    <mergeCell ref="A450:I450"/>
    <mergeCell ref="B451:D451"/>
    <mergeCell ref="B452:D452"/>
    <mergeCell ref="A441:J441"/>
    <mergeCell ref="A442:J442"/>
    <mergeCell ref="B443:D443"/>
    <mergeCell ref="A444:I444"/>
    <mergeCell ref="B445:D445"/>
    <mergeCell ref="B446:D446"/>
    <mergeCell ref="A435:J435"/>
    <mergeCell ref="A436:J436"/>
    <mergeCell ref="A437:J437"/>
    <mergeCell ref="B438:D438"/>
    <mergeCell ref="B439:D439"/>
    <mergeCell ref="A440:D440"/>
    <mergeCell ref="A429:E429"/>
    <mergeCell ref="A430:J430"/>
    <mergeCell ref="A431:E431"/>
    <mergeCell ref="A432:E432"/>
    <mergeCell ref="A433:J433"/>
    <mergeCell ref="A434:J434"/>
    <mergeCell ref="A423:J423"/>
    <mergeCell ref="A424:J424"/>
    <mergeCell ref="A425:E425"/>
    <mergeCell ref="A426:J426"/>
    <mergeCell ref="A427:E427"/>
    <mergeCell ref="A428:E428"/>
    <mergeCell ref="A417:J417"/>
    <mergeCell ref="A418:J418"/>
    <mergeCell ref="A419:J419"/>
    <mergeCell ref="A420:J420"/>
    <mergeCell ref="A421:J421"/>
    <mergeCell ref="A422:J422"/>
    <mergeCell ref="A411:C411"/>
    <mergeCell ref="A412:D412"/>
    <mergeCell ref="A413:J413"/>
    <mergeCell ref="A414:J414"/>
    <mergeCell ref="A415:J415"/>
    <mergeCell ref="A416:J416"/>
    <mergeCell ref="A405:C405"/>
    <mergeCell ref="A406:C406"/>
    <mergeCell ref="A407:C407"/>
    <mergeCell ref="A408:C408"/>
    <mergeCell ref="A409:C409"/>
    <mergeCell ref="A410:C410"/>
    <mergeCell ref="C399:D399"/>
    <mergeCell ref="C400:D400"/>
    <mergeCell ref="A401:D401"/>
    <mergeCell ref="A402:J402"/>
    <mergeCell ref="A403:J403"/>
    <mergeCell ref="A404:C404"/>
    <mergeCell ref="A396:J396"/>
    <mergeCell ref="A397:D397"/>
    <mergeCell ref="E397:E398"/>
    <mergeCell ref="F397:F398"/>
    <mergeCell ref="G397:G398"/>
    <mergeCell ref="H397:H398"/>
    <mergeCell ref="I397:I398"/>
    <mergeCell ref="J397:J398"/>
    <mergeCell ref="C398:D398"/>
    <mergeCell ref="B390:D390"/>
    <mergeCell ref="B391:D391"/>
    <mergeCell ref="B392:D392"/>
    <mergeCell ref="B393:D393"/>
    <mergeCell ref="A394:D394"/>
    <mergeCell ref="A395:D395"/>
    <mergeCell ref="B384:D384"/>
    <mergeCell ref="A385:D385"/>
    <mergeCell ref="A386:I386"/>
    <mergeCell ref="B387:D387"/>
    <mergeCell ref="B388:D388"/>
    <mergeCell ref="B389:D389"/>
    <mergeCell ref="A378:J378"/>
    <mergeCell ref="B379:D379"/>
    <mergeCell ref="A380:I380"/>
    <mergeCell ref="B381:D381"/>
    <mergeCell ref="B382:D382"/>
    <mergeCell ref="B383:D383"/>
    <mergeCell ref="A372:J372"/>
    <mergeCell ref="A373:J373"/>
    <mergeCell ref="B374:D374"/>
    <mergeCell ref="B375:D375"/>
    <mergeCell ref="A376:D376"/>
    <mergeCell ref="A377:J377"/>
    <mergeCell ref="A366:E366"/>
    <mergeCell ref="A367:E367"/>
    <mergeCell ref="A368:E368"/>
    <mergeCell ref="A369:J369"/>
    <mergeCell ref="A370:J370"/>
    <mergeCell ref="A371:J371"/>
    <mergeCell ref="A360:E360"/>
    <mergeCell ref="A361:E361"/>
    <mergeCell ref="A362:E362"/>
    <mergeCell ref="A363:E363"/>
    <mergeCell ref="A364:J364"/>
    <mergeCell ref="A365:E365"/>
    <mergeCell ref="A354:J354"/>
    <mergeCell ref="A355:J355"/>
    <mergeCell ref="A356:E356"/>
    <mergeCell ref="A357:J357"/>
    <mergeCell ref="A358:E358"/>
    <mergeCell ref="A359:E359"/>
    <mergeCell ref="A348:J348"/>
    <mergeCell ref="A349:J349"/>
    <mergeCell ref="A350:J350"/>
    <mergeCell ref="A351:J351"/>
    <mergeCell ref="A352:J352"/>
    <mergeCell ref="A353:J353"/>
    <mergeCell ref="A342:D342"/>
    <mergeCell ref="A343:J343"/>
    <mergeCell ref="A344:J344"/>
    <mergeCell ref="A345:J345"/>
    <mergeCell ref="A346:J346"/>
    <mergeCell ref="A347:J347"/>
    <mergeCell ref="A336:J336"/>
    <mergeCell ref="A337:C337"/>
    <mergeCell ref="A338:C338"/>
    <mergeCell ref="A339:C339"/>
    <mergeCell ref="A340:C340"/>
    <mergeCell ref="A341:C341"/>
    <mergeCell ref="J330:J331"/>
    <mergeCell ref="C331:D331"/>
    <mergeCell ref="C332:D332"/>
    <mergeCell ref="C333:D333"/>
    <mergeCell ref="A334:D334"/>
    <mergeCell ref="A335:J335"/>
    <mergeCell ref="A330:D330"/>
    <mergeCell ref="E330:E331"/>
    <mergeCell ref="F330:F331"/>
    <mergeCell ref="G330:G331"/>
    <mergeCell ref="H330:H331"/>
    <mergeCell ref="I330:I331"/>
    <mergeCell ref="B324:D324"/>
    <mergeCell ref="B325:D325"/>
    <mergeCell ref="A326:D326"/>
    <mergeCell ref="A327:D327"/>
    <mergeCell ref="A328:I328"/>
    <mergeCell ref="A329:J329"/>
    <mergeCell ref="B318:D318"/>
    <mergeCell ref="B319:D319"/>
    <mergeCell ref="B320:D320"/>
    <mergeCell ref="B321:D321"/>
    <mergeCell ref="B322:D322"/>
    <mergeCell ref="B323:D323"/>
    <mergeCell ref="B312:D312"/>
    <mergeCell ref="B313:D313"/>
    <mergeCell ref="A314:D314"/>
    <mergeCell ref="A315:I315"/>
    <mergeCell ref="B316:D316"/>
    <mergeCell ref="B317:D317"/>
    <mergeCell ref="A306:J306"/>
    <mergeCell ref="A307:J307"/>
    <mergeCell ref="B308:D308"/>
    <mergeCell ref="A309:I309"/>
    <mergeCell ref="B310:D310"/>
    <mergeCell ref="B311:D311"/>
    <mergeCell ref="A300:J300"/>
    <mergeCell ref="A301:J301"/>
    <mergeCell ref="A302:J302"/>
    <mergeCell ref="B303:D303"/>
    <mergeCell ref="B304:D304"/>
    <mergeCell ref="A305:D305"/>
    <mergeCell ref="A294:E294"/>
    <mergeCell ref="A295:E295"/>
    <mergeCell ref="A296:E296"/>
    <mergeCell ref="A297:E297"/>
    <mergeCell ref="A298:J298"/>
    <mergeCell ref="A299:J299"/>
    <mergeCell ref="A288:E288"/>
    <mergeCell ref="A289:E289"/>
    <mergeCell ref="A290:E290"/>
    <mergeCell ref="A291:J291"/>
    <mergeCell ref="A292:E292"/>
    <mergeCell ref="A293:E293"/>
    <mergeCell ref="A282:J282"/>
    <mergeCell ref="A283:E283"/>
    <mergeCell ref="A284:J284"/>
    <mergeCell ref="A285:E285"/>
    <mergeCell ref="A286:E286"/>
    <mergeCell ref="A287:E287"/>
    <mergeCell ref="A276:J276"/>
    <mergeCell ref="A277:J277"/>
    <mergeCell ref="A278:J278"/>
    <mergeCell ref="A279:J279"/>
    <mergeCell ref="A280:J280"/>
    <mergeCell ref="A281:J281"/>
    <mergeCell ref="A270:J270"/>
    <mergeCell ref="A271:J271"/>
    <mergeCell ref="A272:J272"/>
    <mergeCell ref="A273:J273"/>
    <mergeCell ref="A274:J274"/>
    <mergeCell ref="A275:J275"/>
    <mergeCell ref="A266:C266"/>
    <mergeCell ref="F266:H266"/>
    <mergeCell ref="A267:C267"/>
    <mergeCell ref="F267:H267"/>
    <mergeCell ref="A268:I268"/>
    <mergeCell ref="A269:J269"/>
    <mergeCell ref="A263:C263"/>
    <mergeCell ref="F263:H263"/>
    <mergeCell ref="A264:C264"/>
    <mergeCell ref="F264:H264"/>
    <mergeCell ref="A265:C265"/>
    <mergeCell ref="F265:H265"/>
    <mergeCell ref="A260:C260"/>
    <mergeCell ref="F260:H260"/>
    <mergeCell ref="A261:C261"/>
    <mergeCell ref="F261:H261"/>
    <mergeCell ref="A262:C262"/>
    <mergeCell ref="F262:H262"/>
    <mergeCell ref="A257:C257"/>
    <mergeCell ref="F257:H257"/>
    <mergeCell ref="A258:C258"/>
    <mergeCell ref="F258:H258"/>
    <mergeCell ref="A259:C259"/>
    <mergeCell ref="F259:H259"/>
    <mergeCell ref="C251:D251"/>
    <mergeCell ref="C252:D252"/>
    <mergeCell ref="A253:D253"/>
    <mergeCell ref="A254:J254"/>
    <mergeCell ref="A255:J255"/>
    <mergeCell ref="A256:C256"/>
    <mergeCell ref="F256:H256"/>
    <mergeCell ref="A248:J248"/>
    <mergeCell ref="A249:D249"/>
    <mergeCell ref="E249:E250"/>
    <mergeCell ref="F249:F250"/>
    <mergeCell ref="G249:G250"/>
    <mergeCell ref="H249:H250"/>
    <mergeCell ref="I249:I250"/>
    <mergeCell ref="J249:J250"/>
    <mergeCell ref="C250:D250"/>
    <mergeCell ref="B242:D242"/>
    <mergeCell ref="B243:D243"/>
    <mergeCell ref="B244:D244"/>
    <mergeCell ref="A245:D245"/>
    <mergeCell ref="A246:D246"/>
    <mergeCell ref="A247:I247"/>
    <mergeCell ref="B236:D236"/>
    <mergeCell ref="B237:D237"/>
    <mergeCell ref="B238:D238"/>
    <mergeCell ref="B239:D239"/>
    <mergeCell ref="B240:D240"/>
    <mergeCell ref="B241:D241"/>
    <mergeCell ref="B230:D230"/>
    <mergeCell ref="B231:D231"/>
    <mergeCell ref="A232:D232"/>
    <mergeCell ref="A233:I233"/>
    <mergeCell ref="B234:D234"/>
    <mergeCell ref="B235:D235"/>
    <mergeCell ref="A224:J224"/>
    <mergeCell ref="A225:J225"/>
    <mergeCell ref="B226:D226"/>
    <mergeCell ref="A227:I227"/>
    <mergeCell ref="B228:D228"/>
    <mergeCell ref="B229:D229"/>
    <mergeCell ref="A218:J218"/>
    <mergeCell ref="A219:J219"/>
    <mergeCell ref="A220:J220"/>
    <mergeCell ref="B221:D221"/>
    <mergeCell ref="B222:D222"/>
    <mergeCell ref="A223:D223"/>
    <mergeCell ref="A212:E212"/>
    <mergeCell ref="A213:J213"/>
    <mergeCell ref="A214:E214"/>
    <mergeCell ref="A215:E215"/>
    <mergeCell ref="A216:J216"/>
    <mergeCell ref="A217:J217"/>
    <mergeCell ref="A206:J206"/>
    <mergeCell ref="A207:E207"/>
    <mergeCell ref="A208:E208"/>
    <mergeCell ref="A209:E209"/>
    <mergeCell ref="A210:E210"/>
    <mergeCell ref="A211:E211"/>
    <mergeCell ref="A200:J200"/>
    <mergeCell ref="A201:J201"/>
    <mergeCell ref="A202:J202"/>
    <mergeCell ref="A203:J203"/>
    <mergeCell ref="A204:J204"/>
    <mergeCell ref="A205:E205"/>
    <mergeCell ref="A194:J194"/>
    <mergeCell ref="A195:J195"/>
    <mergeCell ref="A196:J196"/>
    <mergeCell ref="A197:J197"/>
    <mergeCell ref="A198:J198"/>
    <mergeCell ref="A199:J199"/>
    <mergeCell ref="A190:C190"/>
    <mergeCell ref="F190:H190"/>
    <mergeCell ref="A191:C191"/>
    <mergeCell ref="F191:H191"/>
    <mergeCell ref="A192:I192"/>
    <mergeCell ref="A193:J193"/>
    <mergeCell ref="A187:C187"/>
    <mergeCell ref="F187:H187"/>
    <mergeCell ref="A188:C188"/>
    <mergeCell ref="F188:H188"/>
    <mergeCell ref="A189:C189"/>
    <mergeCell ref="F189:H189"/>
    <mergeCell ref="C181:D181"/>
    <mergeCell ref="C182:D182"/>
    <mergeCell ref="A183:D183"/>
    <mergeCell ref="A184:J184"/>
    <mergeCell ref="A185:J185"/>
    <mergeCell ref="A186:C186"/>
    <mergeCell ref="F186:H186"/>
    <mergeCell ref="A178:J178"/>
    <mergeCell ref="A179:D179"/>
    <mergeCell ref="E179:E180"/>
    <mergeCell ref="F179:F180"/>
    <mergeCell ref="G179:G180"/>
    <mergeCell ref="H179:H180"/>
    <mergeCell ref="I179:I180"/>
    <mergeCell ref="J179:J180"/>
    <mergeCell ref="C180:D180"/>
    <mergeCell ref="B172:D172"/>
    <mergeCell ref="B173:D173"/>
    <mergeCell ref="B174:D174"/>
    <mergeCell ref="A175:D175"/>
    <mergeCell ref="A176:D176"/>
    <mergeCell ref="A177:I177"/>
    <mergeCell ref="A166:D166"/>
    <mergeCell ref="A167:I167"/>
    <mergeCell ref="B168:D168"/>
    <mergeCell ref="B169:D169"/>
    <mergeCell ref="B170:D170"/>
    <mergeCell ref="B171:D171"/>
    <mergeCell ref="B160:D160"/>
    <mergeCell ref="A161:I161"/>
    <mergeCell ref="B162:D162"/>
    <mergeCell ref="B163:D163"/>
    <mergeCell ref="B164:D164"/>
    <mergeCell ref="B165:D165"/>
    <mergeCell ref="A154:J154"/>
    <mergeCell ref="B155:D155"/>
    <mergeCell ref="B156:D156"/>
    <mergeCell ref="A157:D157"/>
    <mergeCell ref="A158:J158"/>
    <mergeCell ref="A159:J159"/>
    <mergeCell ref="A148:E148"/>
    <mergeCell ref="A149:E149"/>
    <mergeCell ref="A150:J150"/>
    <mergeCell ref="A151:J151"/>
    <mergeCell ref="A152:J152"/>
    <mergeCell ref="A153:J153"/>
    <mergeCell ref="A142:J142"/>
    <mergeCell ref="A143:E143"/>
    <mergeCell ref="A144:E144"/>
    <mergeCell ref="A145:E145"/>
    <mergeCell ref="A146:E146"/>
    <mergeCell ref="A147:E147"/>
    <mergeCell ref="A136:E136"/>
    <mergeCell ref="A137:E137"/>
    <mergeCell ref="A138:E138"/>
    <mergeCell ref="A139:E139"/>
    <mergeCell ref="A140:E140"/>
    <mergeCell ref="A141:E141"/>
    <mergeCell ref="A130:J130"/>
    <mergeCell ref="A131:J131"/>
    <mergeCell ref="A132:J132"/>
    <mergeCell ref="A133:E133"/>
    <mergeCell ref="A134:J134"/>
    <mergeCell ref="A135:E135"/>
    <mergeCell ref="A124:J124"/>
    <mergeCell ref="A125:J125"/>
    <mergeCell ref="A126:J126"/>
    <mergeCell ref="A127:J127"/>
    <mergeCell ref="A128:J128"/>
    <mergeCell ref="A129:J129"/>
    <mergeCell ref="A118:I118"/>
    <mergeCell ref="A119:J119"/>
    <mergeCell ref="A120:J120"/>
    <mergeCell ref="A121:J121"/>
    <mergeCell ref="A122:J122"/>
    <mergeCell ref="A123:J123"/>
    <mergeCell ref="A115:C115"/>
    <mergeCell ref="F115:H115"/>
    <mergeCell ref="A116:C116"/>
    <mergeCell ref="F116:H116"/>
    <mergeCell ref="A117:C117"/>
    <mergeCell ref="F117:H117"/>
    <mergeCell ref="A112:C112"/>
    <mergeCell ref="F112:H112"/>
    <mergeCell ref="A113:C113"/>
    <mergeCell ref="F113:H113"/>
    <mergeCell ref="A114:C114"/>
    <mergeCell ref="F114:H114"/>
    <mergeCell ref="C106:D106"/>
    <mergeCell ref="C107:D107"/>
    <mergeCell ref="A108:D108"/>
    <mergeCell ref="A109:J109"/>
    <mergeCell ref="A110:J110"/>
    <mergeCell ref="A111:C111"/>
    <mergeCell ref="F111:H111"/>
    <mergeCell ref="A102:D102"/>
    <mergeCell ref="A103:I103"/>
    <mergeCell ref="A104:J104"/>
    <mergeCell ref="A105:D105"/>
    <mergeCell ref="E105:E106"/>
    <mergeCell ref="F105:F106"/>
    <mergeCell ref="G105:G106"/>
    <mergeCell ref="H105:H106"/>
    <mergeCell ref="I105:I106"/>
    <mergeCell ref="J105:J106"/>
    <mergeCell ref="B96:D96"/>
    <mergeCell ref="B97:D97"/>
    <mergeCell ref="B98:D98"/>
    <mergeCell ref="B99:D99"/>
    <mergeCell ref="B100:D100"/>
    <mergeCell ref="A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A82:D82"/>
    <mergeCell ref="A83:I83"/>
    <mergeCell ref="B72:D72"/>
    <mergeCell ref="A73:D73"/>
    <mergeCell ref="A74:J74"/>
    <mergeCell ref="A75:J75"/>
    <mergeCell ref="B76:D76"/>
    <mergeCell ref="A77:I77"/>
    <mergeCell ref="B66:D66"/>
    <mergeCell ref="B67:D67"/>
    <mergeCell ref="B68:D68"/>
    <mergeCell ref="B69:D69"/>
    <mergeCell ref="B70:D70"/>
    <mergeCell ref="B71:D71"/>
    <mergeCell ref="A60:J60"/>
    <mergeCell ref="A61:J61"/>
    <mergeCell ref="A62:J62"/>
    <mergeCell ref="A63:J63"/>
    <mergeCell ref="B64:D64"/>
    <mergeCell ref="B65:D65"/>
    <mergeCell ref="A54:J54"/>
    <mergeCell ref="A55:D55"/>
    <mergeCell ref="A56:J56"/>
    <mergeCell ref="A57:J57"/>
    <mergeCell ref="A58:D58"/>
    <mergeCell ref="A59:J59"/>
    <mergeCell ref="A48:D48"/>
    <mergeCell ref="A49:J49"/>
    <mergeCell ref="A50:J50"/>
    <mergeCell ref="C51:D51"/>
    <mergeCell ref="C52:D52"/>
    <mergeCell ref="A53:D53"/>
    <mergeCell ref="A42:J42"/>
    <mergeCell ref="B43:D43"/>
    <mergeCell ref="B44:D44"/>
    <mergeCell ref="B45:D45"/>
    <mergeCell ref="B46:D46"/>
    <mergeCell ref="B47:D47"/>
    <mergeCell ref="B36:D36"/>
    <mergeCell ref="B37:D37"/>
    <mergeCell ref="B38:D38"/>
    <mergeCell ref="A39:D39"/>
    <mergeCell ref="A40:D40"/>
    <mergeCell ref="A41:J41"/>
    <mergeCell ref="A30:D30"/>
    <mergeCell ref="A31:J31"/>
    <mergeCell ref="A32:J32"/>
    <mergeCell ref="B33:D33"/>
    <mergeCell ref="B34:D34"/>
    <mergeCell ref="B35:D35"/>
    <mergeCell ref="B24:D24"/>
    <mergeCell ref="B25:D25"/>
    <mergeCell ref="B26:D26"/>
    <mergeCell ref="B27:D27"/>
    <mergeCell ref="B28:D28"/>
    <mergeCell ref="B29:D29"/>
    <mergeCell ref="A18:J18"/>
    <mergeCell ref="A19:J19"/>
    <mergeCell ref="A20:J20"/>
    <mergeCell ref="A21:J21"/>
    <mergeCell ref="B22:D22"/>
    <mergeCell ref="A23:J23"/>
    <mergeCell ref="A12:J12"/>
    <mergeCell ref="A13:J13"/>
    <mergeCell ref="A14:J14"/>
    <mergeCell ref="A15:J15"/>
    <mergeCell ref="A16:J16"/>
    <mergeCell ref="A17:J17"/>
    <mergeCell ref="A1:J1"/>
    <mergeCell ref="A2:J2"/>
    <mergeCell ref="A3:J3"/>
    <mergeCell ref="A9:J9"/>
    <mergeCell ref="A10:J10"/>
    <mergeCell ref="A11:J11"/>
  </mergeCells>
  <printOptions horizontalCentered="1"/>
  <pageMargins left="0.25" right="0.25" top="0.75" bottom="0.75" header="0.3" footer="0.3"/>
  <pageSetup fitToHeight="0" orientation="portrait" r:id="rId1"/>
  <rowBreaks count="15" manualBreakCount="15">
    <brk id="40" max="9" man="1"/>
    <brk id="59" max="9" man="1"/>
    <brk id="103" max="9" man="1"/>
    <brk id="150" max="9" man="1"/>
    <brk id="193" max="9" man="1"/>
    <brk id="216" max="9" man="1"/>
    <brk id="268" max="9" man="1"/>
    <brk id="298" max="9" man="1"/>
    <brk id="342" max="9" man="1"/>
    <brk id="369" max="9" man="1"/>
    <brk id="412" max="9" man="1"/>
    <brk id="433" max="9" man="1"/>
    <brk id="475" max="9" man="1"/>
    <brk id="512" max="9" man="1"/>
    <brk id="563" max="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J527"/>
  <sheetViews>
    <sheetView view="pageBreakPreview" zoomScaleNormal="100" zoomScaleSheetLayoutView="100" workbookViewId="0">
      <selection activeCell="Q43" sqref="Q43"/>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1434</v>
      </c>
      <c r="B2" s="473"/>
      <c r="C2" s="475"/>
      <c r="D2" s="475"/>
      <c r="E2" s="475"/>
      <c r="F2" s="475"/>
      <c r="G2" s="475"/>
      <c r="H2" s="475"/>
      <c r="I2" s="475"/>
      <c r="J2" s="475"/>
    </row>
    <row r="3" spans="1:10" ht="15" thickBot="1" x14ac:dyDescent="0.25">
      <c r="A3" s="580"/>
      <c r="B3" s="580"/>
      <c r="C3" s="580"/>
      <c r="D3" s="580"/>
      <c r="E3" s="580"/>
      <c r="F3" s="580"/>
      <c r="G3" s="580"/>
      <c r="H3" s="580"/>
      <c r="I3" s="580"/>
      <c r="J3" s="580"/>
    </row>
    <row r="4" spans="1:10" x14ac:dyDescent="0.2">
      <c r="A4" s="186" t="s">
        <v>237</v>
      </c>
      <c r="B4" s="187" t="s">
        <v>238</v>
      </c>
      <c r="C4" s="187"/>
      <c r="D4" s="187"/>
      <c r="E4" s="187"/>
      <c r="F4" s="187"/>
      <c r="G4" s="188"/>
      <c r="H4" s="188"/>
      <c r="I4" s="188"/>
      <c r="J4" s="189"/>
    </row>
    <row r="5" spans="1:10" x14ac:dyDescent="0.2">
      <c r="A5" s="103"/>
      <c r="B5" s="100" t="s">
        <v>2294</v>
      </c>
      <c r="C5" s="104"/>
      <c r="D5" s="104"/>
      <c r="E5" s="100"/>
      <c r="F5" s="100"/>
      <c r="G5" s="105"/>
      <c r="H5" s="105"/>
      <c r="I5" s="105"/>
      <c r="J5" s="106">
        <f>H54</f>
        <v>20966200</v>
      </c>
    </row>
    <row r="6" spans="1:10" x14ac:dyDescent="0.2">
      <c r="A6" s="109" t="s">
        <v>240</v>
      </c>
      <c r="B6" s="110" t="s">
        <v>241</v>
      </c>
      <c r="C6" s="110"/>
      <c r="D6" s="110" t="s">
        <v>1435</v>
      </c>
      <c r="E6" s="110"/>
      <c r="F6" s="111"/>
      <c r="G6" s="111"/>
      <c r="H6" s="111"/>
      <c r="I6" s="111"/>
      <c r="J6" s="112"/>
    </row>
    <row r="7" spans="1:10" x14ac:dyDescent="0.2">
      <c r="A7" s="109" t="s">
        <v>243</v>
      </c>
      <c r="B7" s="110" t="s">
        <v>994</v>
      </c>
      <c r="C7" s="110"/>
      <c r="D7" s="110"/>
      <c r="E7" s="110"/>
      <c r="F7" s="111"/>
      <c r="G7" s="111"/>
      <c r="H7" s="111"/>
      <c r="I7" s="111"/>
      <c r="J7" s="112"/>
    </row>
    <row r="8" spans="1:10" ht="15" x14ac:dyDescent="0.2">
      <c r="A8" s="581"/>
      <c r="B8" s="582"/>
      <c r="C8" s="582"/>
      <c r="D8" s="582"/>
      <c r="E8" s="582"/>
      <c r="F8" s="582"/>
      <c r="G8" s="582"/>
      <c r="H8" s="582"/>
      <c r="I8" s="582"/>
      <c r="J8" s="583"/>
    </row>
    <row r="9" spans="1:10" ht="15" customHeight="1" x14ac:dyDescent="0.2">
      <c r="A9" s="482" t="s">
        <v>245</v>
      </c>
      <c r="B9" s="482"/>
      <c r="C9" s="482"/>
      <c r="D9" s="482"/>
      <c r="E9" s="482"/>
      <c r="F9" s="482"/>
      <c r="G9" s="482"/>
      <c r="H9" s="482"/>
      <c r="I9" s="482"/>
      <c r="J9" s="482"/>
    </row>
    <row r="10" spans="1:10" s="236" customFormat="1" x14ac:dyDescent="0.2">
      <c r="A10" s="586" t="s">
        <v>1436</v>
      </c>
      <c r="B10" s="586"/>
      <c r="C10" s="586"/>
      <c r="D10" s="586"/>
      <c r="E10" s="586"/>
      <c r="F10" s="586"/>
      <c r="G10" s="586"/>
      <c r="H10" s="586"/>
      <c r="I10" s="586"/>
      <c r="J10" s="586"/>
    </row>
    <row r="11" spans="1:10" s="236" customFormat="1" ht="16.5" customHeight="1" x14ac:dyDescent="0.2">
      <c r="A11" s="550" t="s">
        <v>1437</v>
      </c>
      <c r="B11" s="550"/>
      <c r="C11" s="550"/>
      <c r="D11" s="550"/>
      <c r="E11" s="550"/>
      <c r="F11" s="550"/>
      <c r="G11" s="550"/>
      <c r="H11" s="550"/>
      <c r="I11" s="550"/>
      <c r="J11" s="550"/>
    </row>
    <row r="12" spans="1:10" s="236" customFormat="1" ht="15" customHeight="1" x14ac:dyDescent="0.2">
      <c r="A12" s="482" t="s">
        <v>247</v>
      </c>
      <c r="B12" s="482"/>
      <c r="C12" s="482"/>
      <c r="D12" s="482"/>
      <c r="E12" s="482"/>
      <c r="F12" s="482"/>
      <c r="G12" s="482"/>
      <c r="H12" s="482"/>
      <c r="I12" s="482"/>
      <c r="J12" s="482"/>
    </row>
    <row r="13" spans="1:10" s="236" customFormat="1" ht="15" customHeight="1" x14ac:dyDescent="0.2">
      <c r="A13" s="547" t="s">
        <v>1438</v>
      </c>
      <c r="B13" s="547"/>
      <c r="C13" s="547"/>
      <c r="D13" s="547"/>
      <c r="E13" s="547"/>
      <c r="F13" s="547"/>
      <c r="G13" s="547"/>
      <c r="H13" s="547"/>
      <c r="I13" s="547"/>
      <c r="J13" s="547"/>
    </row>
    <row r="14" spans="1:10" s="236" customFormat="1" ht="18" customHeight="1" x14ac:dyDescent="0.2">
      <c r="A14" s="550" t="s">
        <v>677</v>
      </c>
      <c r="B14" s="550"/>
      <c r="C14" s="550"/>
      <c r="D14" s="550"/>
      <c r="E14" s="550"/>
      <c r="F14" s="550"/>
      <c r="G14" s="550"/>
      <c r="H14" s="550"/>
      <c r="I14" s="550"/>
      <c r="J14" s="550"/>
    </row>
    <row r="15" spans="1:10" s="236" customFormat="1" x14ac:dyDescent="0.2">
      <c r="A15" s="547" t="s">
        <v>1439</v>
      </c>
      <c r="B15" s="547"/>
      <c r="C15" s="547"/>
      <c r="D15" s="547"/>
      <c r="E15" s="547"/>
      <c r="F15" s="547"/>
      <c r="G15" s="547"/>
      <c r="H15" s="547"/>
      <c r="I15" s="547"/>
      <c r="J15" s="547"/>
    </row>
    <row r="16" spans="1:10" s="236" customFormat="1" x14ac:dyDescent="0.2">
      <c r="A16" s="547" t="s">
        <v>678</v>
      </c>
      <c r="B16" s="547"/>
      <c r="C16" s="547"/>
      <c r="D16" s="547"/>
      <c r="E16" s="547"/>
      <c r="F16" s="547"/>
      <c r="G16" s="547"/>
      <c r="H16" s="547"/>
      <c r="I16" s="547"/>
      <c r="J16" s="547"/>
    </row>
    <row r="17" spans="1:10" ht="15" customHeight="1" x14ac:dyDescent="0.2">
      <c r="A17" s="482" t="s">
        <v>249</v>
      </c>
      <c r="B17" s="482"/>
      <c r="C17" s="482"/>
      <c r="D17" s="482"/>
      <c r="E17" s="482"/>
      <c r="F17" s="482"/>
      <c r="G17" s="482"/>
      <c r="H17" s="482"/>
      <c r="I17" s="482"/>
      <c r="J17" s="482"/>
    </row>
    <row r="18" spans="1:10" ht="30" customHeight="1" x14ac:dyDescent="0.2">
      <c r="A18" s="534" t="s">
        <v>1440</v>
      </c>
      <c r="B18" s="534"/>
      <c r="C18" s="534"/>
      <c r="D18" s="534"/>
      <c r="E18" s="534"/>
      <c r="F18" s="534"/>
      <c r="G18" s="534"/>
      <c r="H18" s="534"/>
      <c r="I18" s="534"/>
      <c r="J18" s="534"/>
    </row>
    <row r="19" spans="1:10" x14ac:dyDescent="0.2">
      <c r="A19" s="608"/>
      <c r="B19" s="609"/>
      <c r="C19" s="609"/>
      <c r="D19" s="609"/>
      <c r="E19" s="609"/>
      <c r="F19" s="609"/>
      <c r="G19" s="609"/>
      <c r="H19" s="609"/>
      <c r="I19" s="609"/>
      <c r="J19" s="610"/>
    </row>
    <row r="20" spans="1:10" ht="15" customHeight="1" x14ac:dyDescent="0.2">
      <c r="A20" s="482" t="s">
        <v>251</v>
      </c>
      <c r="B20" s="482"/>
      <c r="C20" s="482"/>
      <c r="D20" s="482"/>
      <c r="E20" s="482"/>
      <c r="F20" s="482"/>
      <c r="G20" s="482"/>
      <c r="H20" s="482"/>
      <c r="I20" s="482"/>
      <c r="J20" s="482"/>
    </row>
    <row r="21" spans="1:10" ht="29.25" customHeight="1" x14ac:dyDescent="0.2">
      <c r="A21" s="534" t="s">
        <v>1441</v>
      </c>
      <c r="B21" s="534"/>
      <c r="C21" s="534"/>
      <c r="D21" s="534"/>
      <c r="E21" s="534"/>
      <c r="F21" s="534"/>
      <c r="G21" s="534"/>
      <c r="H21" s="534"/>
      <c r="I21" s="534"/>
      <c r="J21" s="534"/>
    </row>
    <row r="22" spans="1:10" x14ac:dyDescent="0.2">
      <c r="A22" s="532"/>
      <c r="B22" s="532"/>
      <c r="C22" s="532"/>
      <c r="D22" s="532"/>
      <c r="E22" s="532"/>
      <c r="F22" s="532"/>
      <c r="G22" s="532"/>
      <c r="H22" s="532"/>
      <c r="I22" s="532"/>
      <c r="J22" s="532"/>
    </row>
    <row r="23" spans="1:10" ht="15" customHeight="1" x14ac:dyDescent="0.2">
      <c r="A23" s="482" t="s">
        <v>253</v>
      </c>
      <c r="B23" s="482"/>
      <c r="C23" s="482"/>
      <c r="D23" s="482"/>
      <c r="E23" s="482"/>
      <c r="F23" s="482"/>
      <c r="G23" s="482"/>
      <c r="H23" s="482"/>
      <c r="I23" s="482"/>
      <c r="J23" s="482"/>
    </row>
    <row r="24" spans="1:10" ht="33.75" x14ac:dyDescent="0.2">
      <c r="A24" s="119" t="s">
        <v>225</v>
      </c>
      <c r="B24" s="484" t="s">
        <v>224</v>
      </c>
      <c r="C24" s="484"/>
      <c r="D24" s="484"/>
      <c r="E24" s="120" t="str">
        <f>Summary!$G$25</f>
        <v>Actuals           2013-2014</v>
      </c>
      <c r="F24" s="120" t="str">
        <f>Summary!$H$25</f>
        <v>Approved Estimates          2014-2015</v>
      </c>
      <c r="G24" s="120" t="str">
        <f>Summary!$I$25</f>
        <v>Revised Estimates                 2014-2015</v>
      </c>
      <c r="H24" s="120" t="str">
        <f>Summary!$J$25</f>
        <v>Budget Estimates      2015-2016</v>
      </c>
      <c r="I24" s="120" t="str">
        <f>Summary!$K$25</f>
        <v>Forward Estimates     2016-2017</v>
      </c>
      <c r="J24" s="120" t="str">
        <f>Summary!$L$25</f>
        <v>Forward Estimates     2017-2018</v>
      </c>
    </row>
    <row r="25" spans="1:10" ht="15" customHeight="1" x14ac:dyDescent="0.2">
      <c r="A25" s="482" t="s">
        <v>254</v>
      </c>
      <c r="B25" s="482"/>
      <c r="C25" s="482"/>
      <c r="D25" s="482"/>
      <c r="E25" s="482"/>
      <c r="F25" s="482"/>
      <c r="G25" s="482"/>
      <c r="H25" s="482"/>
      <c r="I25" s="482"/>
      <c r="J25" s="482"/>
    </row>
    <row r="26" spans="1:10" x14ac:dyDescent="0.2">
      <c r="A26" s="213">
        <v>450</v>
      </c>
      <c r="B26" s="483" t="s">
        <v>447</v>
      </c>
      <c r="C26" s="483"/>
      <c r="D26" s="483"/>
      <c r="E26" s="157">
        <f>E66</f>
        <v>416066.81</v>
      </c>
      <c r="F26" s="155">
        <f t="shared" ref="F26:J26" si="0">F66</f>
        <v>445900</v>
      </c>
      <c r="G26" s="157">
        <f t="shared" si="0"/>
        <v>320900</v>
      </c>
      <c r="H26" s="156">
        <f t="shared" si="0"/>
        <v>375800</v>
      </c>
      <c r="I26" s="157">
        <f t="shared" si="0"/>
        <v>425800</v>
      </c>
      <c r="J26" s="157">
        <f t="shared" si="0"/>
        <v>425800</v>
      </c>
    </row>
    <row r="27" spans="1:10" x14ac:dyDescent="0.2">
      <c r="A27" s="213">
        <v>451</v>
      </c>
      <c r="B27" s="483" t="s">
        <v>1442</v>
      </c>
      <c r="C27" s="483"/>
      <c r="D27" s="483"/>
      <c r="E27" s="157">
        <f>E140</f>
        <v>0</v>
      </c>
      <c r="F27" s="155">
        <f t="shared" ref="F27:J27" si="1">F140</f>
        <v>0</v>
      </c>
      <c r="G27" s="157">
        <f t="shared" si="1"/>
        <v>0</v>
      </c>
      <c r="H27" s="156">
        <f t="shared" si="1"/>
        <v>0</v>
      </c>
      <c r="I27" s="157">
        <f t="shared" si="1"/>
        <v>0</v>
      </c>
      <c r="J27" s="157">
        <f t="shared" si="1"/>
        <v>0</v>
      </c>
    </row>
    <row r="28" spans="1:10" x14ac:dyDescent="0.2">
      <c r="A28" s="213">
        <v>452</v>
      </c>
      <c r="B28" s="483" t="s">
        <v>1443</v>
      </c>
      <c r="C28" s="483"/>
      <c r="D28" s="483"/>
      <c r="E28" s="157">
        <f>E216</f>
        <v>0</v>
      </c>
      <c r="F28" s="155">
        <f t="shared" ref="F28:J28" si="2">F216</f>
        <v>0</v>
      </c>
      <c r="G28" s="157">
        <f t="shared" si="2"/>
        <v>0</v>
      </c>
      <c r="H28" s="156">
        <f t="shared" si="2"/>
        <v>0</v>
      </c>
      <c r="I28" s="157">
        <f t="shared" si="2"/>
        <v>0</v>
      </c>
      <c r="J28" s="157">
        <f t="shared" si="2"/>
        <v>0</v>
      </c>
    </row>
    <row r="29" spans="1:10" x14ac:dyDescent="0.2">
      <c r="A29" s="213">
        <v>454</v>
      </c>
      <c r="B29" s="483" t="s">
        <v>1444</v>
      </c>
      <c r="C29" s="483"/>
      <c r="D29" s="483"/>
      <c r="E29" s="157">
        <f>E304</f>
        <v>0</v>
      </c>
      <c r="F29" s="155">
        <f t="shared" ref="F29:J29" si="3">F304</f>
        <v>80000</v>
      </c>
      <c r="G29" s="157">
        <f t="shared" si="3"/>
        <v>80000</v>
      </c>
      <c r="H29" s="156">
        <f t="shared" si="3"/>
        <v>80000</v>
      </c>
      <c r="I29" s="157">
        <f t="shared" si="3"/>
        <v>80000</v>
      </c>
      <c r="J29" s="157">
        <f t="shared" si="3"/>
        <v>80000</v>
      </c>
    </row>
    <row r="30" spans="1:10" x14ac:dyDescent="0.2">
      <c r="A30" s="213">
        <v>455</v>
      </c>
      <c r="B30" s="483" t="s">
        <v>1445</v>
      </c>
      <c r="C30" s="483"/>
      <c r="D30" s="483"/>
      <c r="E30" s="157">
        <f>E376</f>
        <v>0</v>
      </c>
      <c r="F30" s="155">
        <f t="shared" ref="F30:J30" si="4">F376</f>
        <v>0</v>
      </c>
      <c r="G30" s="157">
        <f t="shared" si="4"/>
        <v>0</v>
      </c>
      <c r="H30" s="156">
        <f t="shared" si="4"/>
        <v>0</v>
      </c>
      <c r="I30" s="157">
        <f t="shared" si="4"/>
        <v>0</v>
      </c>
      <c r="J30" s="157">
        <f t="shared" si="4"/>
        <v>0</v>
      </c>
    </row>
    <row r="31" spans="1:10" ht="15" customHeight="1" x14ac:dyDescent="0.2">
      <c r="A31" s="487" t="s">
        <v>1446</v>
      </c>
      <c r="B31" s="487"/>
      <c r="C31" s="487"/>
      <c r="D31" s="487"/>
      <c r="E31" s="124">
        <f t="shared" ref="E31:J31" si="5">SUM(E26:E30)</f>
        <v>416066.81</v>
      </c>
      <c r="F31" s="124">
        <f t="shared" si="5"/>
        <v>525900</v>
      </c>
      <c r="G31" s="124">
        <f t="shared" si="5"/>
        <v>400900</v>
      </c>
      <c r="H31" s="124">
        <f t="shared" si="5"/>
        <v>455800</v>
      </c>
      <c r="I31" s="124">
        <f t="shared" si="5"/>
        <v>505800</v>
      </c>
      <c r="J31" s="124">
        <f t="shared" si="5"/>
        <v>505800</v>
      </c>
    </row>
    <row r="32" spans="1:10" ht="15" customHeight="1" x14ac:dyDescent="0.2">
      <c r="A32" s="483"/>
      <c r="B32" s="483"/>
      <c r="C32" s="483"/>
      <c r="D32" s="483"/>
      <c r="E32" s="483"/>
      <c r="F32" s="483"/>
      <c r="G32" s="483"/>
      <c r="H32" s="483"/>
      <c r="I32" s="483"/>
      <c r="J32" s="483"/>
    </row>
    <row r="33" spans="1:10" ht="15" customHeight="1" x14ac:dyDescent="0.2">
      <c r="A33" s="482" t="s">
        <v>259</v>
      </c>
      <c r="B33" s="482"/>
      <c r="C33" s="482"/>
      <c r="D33" s="482"/>
      <c r="E33" s="482"/>
      <c r="F33" s="482"/>
      <c r="G33" s="482"/>
      <c r="H33" s="482"/>
      <c r="I33" s="482"/>
      <c r="J33" s="482"/>
    </row>
    <row r="34" spans="1:10" x14ac:dyDescent="0.2">
      <c r="A34" s="213">
        <v>450</v>
      </c>
      <c r="B34" s="483" t="s">
        <v>447</v>
      </c>
      <c r="C34" s="483"/>
      <c r="D34" s="483"/>
      <c r="E34" s="157">
        <f t="shared" ref="E34:J34" si="6">E91+E97</f>
        <v>734931.36</v>
      </c>
      <c r="F34" s="155">
        <f t="shared" si="6"/>
        <v>766900</v>
      </c>
      <c r="G34" s="157">
        <f t="shared" si="6"/>
        <v>766900</v>
      </c>
      <c r="H34" s="156">
        <f t="shared" si="6"/>
        <v>5070600</v>
      </c>
      <c r="I34" s="157">
        <f t="shared" si="6"/>
        <v>1882000</v>
      </c>
      <c r="J34" s="157">
        <f t="shared" si="6"/>
        <v>1887900</v>
      </c>
    </row>
    <row r="35" spans="1:10" x14ac:dyDescent="0.2">
      <c r="A35" s="213">
        <v>451</v>
      </c>
      <c r="B35" s="483" t="s">
        <v>1442</v>
      </c>
      <c r="C35" s="483"/>
      <c r="D35" s="483"/>
      <c r="E35" s="157">
        <f>E158+E165</f>
        <v>2033360.0899999999</v>
      </c>
      <c r="F35" s="155">
        <f t="shared" ref="F35:J35" si="7">F158+F165</f>
        <v>2138300</v>
      </c>
      <c r="G35" s="157">
        <f t="shared" si="7"/>
        <v>2138300</v>
      </c>
      <c r="H35" s="156">
        <f>H158+H165</f>
        <v>2210600</v>
      </c>
      <c r="I35" s="157">
        <f t="shared" si="7"/>
        <v>2288600</v>
      </c>
      <c r="J35" s="157">
        <f t="shared" si="7"/>
        <v>2298500</v>
      </c>
    </row>
    <row r="36" spans="1:10" x14ac:dyDescent="0.2">
      <c r="A36" s="213">
        <v>452</v>
      </c>
      <c r="B36" s="483" t="s">
        <v>1443</v>
      </c>
      <c r="C36" s="483"/>
      <c r="D36" s="483"/>
      <c r="E36" s="157">
        <f t="shared" ref="E36:G36" si="8">E238+E245</f>
        <v>7582203.7300000004</v>
      </c>
      <c r="F36" s="155">
        <f t="shared" si="8"/>
        <v>6782700</v>
      </c>
      <c r="G36" s="157">
        <f t="shared" si="8"/>
        <v>6782700</v>
      </c>
      <c r="H36" s="156">
        <f>H238+H245</f>
        <v>6972000</v>
      </c>
      <c r="I36" s="157">
        <f t="shared" ref="I36:J36" si="9">I238+I245</f>
        <v>7072100</v>
      </c>
      <c r="J36" s="157">
        <f t="shared" si="9"/>
        <v>7144100</v>
      </c>
    </row>
    <row r="37" spans="1:10" x14ac:dyDescent="0.2">
      <c r="A37" s="213">
        <v>454</v>
      </c>
      <c r="B37" s="483" t="s">
        <v>1444</v>
      </c>
      <c r="C37" s="483"/>
      <c r="D37" s="483"/>
      <c r="E37" s="157">
        <f t="shared" ref="E37:J37" si="10">E332+E338</f>
        <v>4643408.709999999</v>
      </c>
      <c r="F37" s="155">
        <f t="shared" si="10"/>
        <v>4065400</v>
      </c>
      <c r="G37" s="157">
        <f t="shared" si="10"/>
        <v>4661800</v>
      </c>
      <c r="H37" s="156">
        <f t="shared" si="10"/>
        <v>5269300</v>
      </c>
      <c r="I37" s="157">
        <f t="shared" si="10"/>
        <v>5316200</v>
      </c>
      <c r="J37" s="157">
        <f t="shared" si="10"/>
        <v>5320600</v>
      </c>
    </row>
    <row r="38" spans="1:10" x14ac:dyDescent="0.2">
      <c r="A38" s="213">
        <v>455</v>
      </c>
      <c r="B38" s="483" t="s">
        <v>1445</v>
      </c>
      <c r="C38" s="483"/>
      <c r="D38" s="483"/>
      <c r="E38" s="157">
        <f>E395+E402</f>
        <v>1527074.23</v>
      </c>
      <c r="F38" s="155">
        <f t="shared" ref="F38:J38" si="11">F395+F402</f>
        <v>1301100</v>
      </c>
      <c r="G38" s="157">
        <f t="shared" si="11"/>
        <v>1381100</v>
      </c>
      <c r="H38" s="156">
        <f>H395+H402</f>
        <v>1443700</v>
      </c>
      <c r="I38" s="157">
        <f t="shared" si="11"/>
        <v>1480600</v>
      </c>
      <c r="J38" s="157">
        <f t="shared" si="11"/>
        <v>1475800</v>
      </c>
    </row>
    <row r="39" spans="1:10" x14ac:dyDescent="0.2">
      <c r="A39" s="486" t="s">
        <v>1447</v>
      </c>
      <c r="B39" s="486"/>
      <c r="C39" s="486"/>
      <c r="D39" s="486"/>
      <c r="E39" s="125">
        <f>SUM(E34:E38)</f>
        <v>16520978.119999999</v>
      </c>
      <c r="F39" s="125">
        <f>SUM(F34:F38)</f>
        <v>15054400</v>
      </c>
      <c r="G39" s="125">
        <f t="shared" ref="G39" si="12">SUM(G34:G38)</f>
        <v>15730800</v>
      </c>
      <c r="H39" s="125">
        <f>SUM(H34:H38)</f>
        <v>20966200</v>
      </c>
      <c r="I39" s="125">
        <f t="shared" ref="I39:J39" si="13">SUM(I34:I38)</f>
        <v>18039500</v>
      </c>
      <c r="J39" s="125">
        <f t="shared" si="13"/>
        <v>18126900</v>
      </c>
    </row>
    <row r="40" spans="1:10" ht="15" customHeight="1" x14ac:dyDescent="0.2">
      <c r="A40" s="493"/>
      <c r="B40" s="493"/>
      <c r="C40" s="493"/>
      <c r="D40" s="493"/>
      <c r="E40" s="191"/>
      <c r="F40" s="209"/>
      <c r="G40" s="191"/>
      <c r="H40" s="212"/>
      <c r="I40" s="191"/>
      <c r="J40" s="191"/>
    </row>
    <row r="41" spans="1:10" x14ac:dyDescent="0.2">
      <c r="A41" s="491" t="s">
        <v>261</v>
      </c>
      <c r="B41" s="491"/>
      <c r="C41" s="491"/>
      <c r="D41" s="491"/>
      <c r="E41" s="491"/>
      <c r="F41" s="491"/>
      <c r="G41" s="491"/>
      <c r="H41" s="491"/>
      <c r="I41" s="491"/>
      <c r="J41" s="491"/>
    </row>
    <row r="42" spans="1:10" ht="15" customHeight="1" x14ac:dyDescent="0.2">
      <c r="A42" s="484" t="s">
        <v>262</v>
      </c>
      <c r="B42" s="484"/>
      <c r="C42" s="484"/>
      <c r="D42" s="484"/>
      <c r="E42" s="484"/>
      <c r="F42" s="484"/>
      <c r="G42" s="484"/>
      <c r="H42" s="484"/>
      <c r="I42" s="484"/>
      <c r="J42" s="484"/>
    </row>
    <row r="43" spans="1:10" x14ac:dyDescent="0.2">
      <c r="A43" s="213"/>
      <c r="B43" s="483" t="s">
        <v>6</v>
      </c>
      <c r="C43" s="483"/>
      <c r="D43" s="483"/>
      <c r="E43" s="157">
        <f>E445</f>
        <v>5774539.9900000002</v>
      </c>
      <c r="F43" s="155">
        <f t="shared" ref="F43:J43" si="14">F445</f>
        <v>6898700</v>
      </c>
      <c r="G43" s="157">
        <f t="shared" si="14"/>
        <v>6898700</v>
      </c>
      <c r="H43" s="156">
        <f t="shared" si="14"/>
        <v>6960000</v>
      </c>
      <c r="I43" s="157">
        <f t="shared" si="14"/>
        <v>7247500</v>
      </c>
      <c r="J43" s="157">
        <f t="shared" si="14"/>
        <v>7294900</v>
      </c>
    </row>
    <row r="44" spans="1:10" x14ac:dyDescent="0.2">
      <c r="A44" s="213"/>
      <c r="B44" s="483" t="s">
        <v>175</v>
      </c>
      <c r="C44" s="483"/>
      <c r="D44" s="483"/>
      <c r="E44" s="157">
        <f>E452</f>
        <v>838958.97</v>
      </c>
      <c r="F44" s="155">
        <f t="shared" ref="F44:J44" si="15">F452</f>
        <v>142600</v>
      </c>
      <c r="G44" s="157">
        <f t="shared" si="15"/>
        <v>142600</v>
      </c>
      <c r="H44" s="156">
        <f t="shared" si="15"/>
        <v>114100</v>
      </c>
      <c r="I44" s="157">
        <f t="shared" si="15"/>
        <v>114100</v>
      </c>
      <c r="J44" s="157">
        <f t="shared" si="15"/>
        <v>114100</v>
      </c>
    </row>
    <row r="45" spans="1:10" x14ac:dyDescent="0.2">
      <c r="A45" s="213"/>
      <c r="B45" s="483" t="s">
        <v>263</v>
      </c>
      <c r="C45" s="483"/>
      <c r="D45" s="483"/>
      <c r="E45" s="157">
        <f>E459</f>
        <v>1237839.82</v>
      </c>
      <c r="F45" s="155">
        <f t="shared" ref="F45:J45" si="16">F459</f>
        <v>1196100</v>
      </c>
      <c r="G45" s="157">
        <f t="shared" si="16"/>
        <v>1196100</v>
      </c>
      <c r="H45" s="156">
        <f t="shared" si="16"/>
        <v>1222700</v>
      </c>
      <c r="I45" s="157">
        <f t="shared" si="16"/>
        <v>1277100</v>
      </c>
      <c r="J45" s="157">
        <f t="shared" si="16"/>
        <v>1277100</v>
      </c>
    </row>
    <row r="46" spans="1:10" x14ac:dyDescent="0.2">
      <c r="A46" s="213"/>
      <c r="B46" s="483" t="s">
        <v>177</v>
      </c>
      <c r="C46" s="483"/>
      <c r="D46" s="483"/>
      <c r="E46" s="157">
        <f>E466</f>
        <v>188644.55</v>
      </c>
      <c r="F46" s="155">
        <f t="shared" ref="F46:J46" si="17">F466</f>
        <v>102100</v>
      </c>
      <c r="G46" s="157">
        <f t="shared" si="17"/>
        <v>102100</v>
      </c>
      <c r="H46" s="156">
        <f t="shared" si="17"/>
        <v>234700</v>
      </c>
      <c r="I46" s="157">
        <f t="shared" si="17"/>
        <v>160600</v>
      </c>
      <c r="J46" s="157">
        <f t="shared" si="17"/>
        <v>200600</v>
      </c>
    </row>
    <row r="47" spans="1:10" x14ac:dyDescent="0.2">
      <c r="A47" s="213"/>
      <c r="B47" s="483" t="s">
        <v>264</v>
      </c>
      <c r="C47" s="483"/>
      <c r="D47" s="483"/>
      <c r="E47" s="157">
        <f>E473</f>
        <v>8480994.7899999991</v>
      </c>
      <c r="F47" s="155">
        <f t="shared" ref="F47:J47" si="18">F473</f>
        <v>6714900</v>
      </c>
      <c r="G47" s="157">
        <f t="shared" si="18"/>
        <v>7391300</v>
      </c>
      <c r="H47" s="156">
        <f t="shared" si="18"/>
        <v>12434700</v>
      </c>
      <c r="I47" s="157">
        <f t="shared" si="18"/>
        <v>9240200</v>
      </c>
      <c r="J47" s="157">
        <f t="shared" si="18"/>
        <v>9240200</v>
      </c>
    </row>
    <row r="48" spans="1:10" ht="15" customHeight="1" x14ac:dyDescent="0.2">
      <c r="A48" s="486" t="s">
        <v>265</v>
      </c>
      <c r="B48" s="486"/>
      <c r="C48" s="486"/>
      <c r="D48" s="486"/>
      <c r="E48" s="125">
        <f>SUM(E43:E47)</f>
        <v>16520978.119999999</v>
      </c>
      <c r="F48" s="125">
        <f>SUM(F43:F47)</f>
        <v>15054400</v>
      </c>
      <c r="G48" s="125">
        <f t="shared" ref="G48:J48" si="19">SUM(G43:G47)</f>
        <v>15730800</v>
      </c>
      <c r="H48" s="125">
        <f t="shared" si="19"/>
        <v>20966200</v>
      </c>
      <c r="I48" s="125">
        <f t="shared" si="19"/>
        <v>18039500</v>
      </c>
      <c r="J48" s="125">
        <f t="shared" si="19"/>
        <v>18126900</v>
      </c>
    </row>
    <row r="49" spans="1:10" ht="15" customHeight="1" x14ac:dyDescent="0.2">
      <c r="A49" s="483"/>
      <c r="B49" s="483"/>
      <c r="C49" s="483"/>
      <c r="D49" s="483"/>
      <c r="E49" s="483"/>
      <c r="F49" s="483"/>
      <c r="G49" s="483"/>
      <c r="H49" s="483"/>
      <c r="I49" s="483"/>
      <c r="J49" s="483"/>
    </row>
    <row r="50" spans="1:10" hidden="1" x14ac:dyDescent="0.2">
      <c r="A50" s="484" t="s">
        <v>14</v>
      </c>
      <c r="B50" s="484"/>
      <c r="C50" s="484"/>
      <c r="D50" s="484"/>
      <c r="E50" s="484"/>
      <c r="F50" s="484"/>
      <c r="G50" s="484"/>
      <c r="H50" s="484"/>
      <c r="I50" s="484"/>
      <c r="J50" s="484"/>
    </row>
    <row r="51" spans="1:10" ht="15" hidden="1" customHeight="1" x14ac:dyDescent="0.2">
      <c r="A51" s="119" t="s">
        <v>225</v>
      </c>
      <c r="B51" s="119" t="s">
        <v>226</v>
      </c>
      <c r="C51" s="484" t="s">
        <v>227</v>
      </c>
      <c r="D51" s="488"/>
      <c r="E51" s="126"/>
      <c r="F51" s="209"/>
      <c r="G51" s="126"/>
      <c r="H51" s="126"/>
      <c r="I51" s="126"/>
      <c r="J51" s="126"/>
    </row>
    <row r="52" spans="1:10" hidden="1" x14ac:dyDescent="0.2">
      <c r="A52" s="191"/>
      <c r="B52" s="191"/>
      <c r="C52" s="483"/>
      <c r="D52" s="475"/>
      <c r="E52" s="157"/>
      <c r="F52" s="155"/>
      <c r="G52" s="157"/>
      <c r="H52" s="156"/>
      <c r="I52" s="157"/>
      <c r="J52" s="157"/>
    </row>
    <row r="53" spans="1:10" hidden="1" x14ac:dyDescent="0.2">
      <c r="A53" s="486" t="s">
        <v>56</v>
      </c>
      <c r="B53" s="486"/>
      <c r="C53" s="486"/>
      <c r="D53" s="486"/>
      <c r="E53" s="125">
        <f t="shared" ref="E53:J53" si="20">SUM(E52:E52)</f>
        <v>0</v>
      </c>
      <c r="F53" s="125">
        <f t="shared" si="20"/>
        <v>0</v>
      </c>
      <c r="G53" s="125">
        <f t="shared" si="20"/>
        <v>0</v>
      </c>
      <c r="H53" s="125">
        <f t="shared" si="20"/>
        <v>0</v>
      </c>
      <c r="I53" s="125">
        <f t="shared" si="20"/>
        <v>0</v>
      </c>
      <c r="J53" s="125">
        <f t="shared" si="20"/>
        <v>0</v>
      </c>
    </row>
    <row r="54" spans="1:10" ht="15" customHeight="1" x14ac:dyDescent="0.2">
      <c r="A54" s="487" t="s">
        <v>1447</v>
      </c>
      <c r="B54" s="487"/>
      <c r="C54" s="487"/>
      <c r="D54" s="487"/>
      <c r="E54" s="128">
        <f t="shared" ref="E54:J54" si="21">SUM(E48,E53)</f>
        <v>16520978.119999999</v>
      </c>
      <c r="F54" s="128">
        <f t="shared" si="21"/>
        <v>15054400</v>
      </c>
      <c r="G54" s="128">
        <f t="shared" si="21"/>
        <v>15730800</v>
      </c>
      <c r="H54" s="128">
        <f t="shared" si="21"/>
        <v>20966200</v>
      </c>
      <c r="I54" s="128">
        <f t="shared" si="21"/>
        <v>18039500</v>
      </c>
      <c r="J54" s="128">
        <f t="shared" si="21"/>
        <v>18126900</v>
      </c>
    </row>
    <row r="55" spans="1:10" x14ac:dyDescent="0.2">
      <c r="A55" s="483"/>
      <c r="B55" s="483"/>
      <c r="C55" s="483"/>
      <c r="D55" s="483"/>
      <c r="E55" s="483"/>
      <c r="F55" s="483"/>
      <c r="G55" s="483"/>
      <c r="H55" s="483"/>
      <c r="I55" s="483"/>
      <c r="J55" s="483"/>
    </row>
    <row r="56" spans="1:10" ht="15" customHeight="1" x14ac:dyDescent="0.2">
      <c r="A56" s="482" t="s">
        <v>266</v>
      </c>
      <c r="B56" s="482"/>
      <c r="C56" s="482"/>
      <c r="D56" s="482"/>
      <c r="E56" s="482"/>
      <c r="F56" s="482"/>
      <c r="G56" s="482"/>
      <c r="H56" s="482"/>
      <c r="I56" s="482"/>
      <c r="J56" s="482"/>
    </row>
    <row r="57" spans="1:10" x14ac:dyDescent="0.2">
      <c r="A57" s="487" t="s">
        <v>267</v>
      </c>
      <c r="B57" s="487"/>
      <c r="C57" s="487"/>
      <c r="D57" s="487"/>
      <c r="E57" s="130"/>
      <c r="F57" s="130"/>
      <c r="G57" s="130"/>
      <c r="H57" s="129"/>
      <c r="I57" s="130"/>
      <c r="J57" s="130"/>
    </row>
    <row r="58" spans="1:10" ht="15" customHeight="1" x14ac:dyDescent="0.2">
      <c r="A58" s="483"/>
      <c r="B58" s="483"/>
      <c r="C58" s="483"/>
      <c r="D58" s="483"/>
      <c r="E58" s="483"/>
      <c r="F58" s="483"/>
      <c r="G58" s="483"/>
      <c r="H58" s="483"/>
      <c r="I58" s="483"/>
      <c r="J58" s="483"/>
    </row>
    <row r="59" spans="1:10" ht="15" customHeight="1" x14ac:dyDescent="0.2">
      <c r="A59" s="492" t="s">
        <v>1448</v>
      </c>
      <c r="B59" s="492"/>
      <c r="C59" s="492"/>
      <c r="D59" s="492"/>
      <c r="E59" s="492"/>
      <c r="F59" s="492"/>
      <c r="G59" s="492"/>
      <c r="H59" s="492"/>
      <c r="I59" s="492"/>
      <c r="J59" s="492"/>
    </row>
    <row r="60" spans="1:10" x14ac:dyDescent="0.2">
      <c r="A60" s="493" t="s">
        <v>269</v>
      </c>
      <c r="B60" s="493"/>
      <c r="C60" s="493"/>
      <c r="D60" s="475"/>
      <c r="E60" s="475"/>
      <c r="F60" s="475"/>
      <c r="G60" s="475"/>
      <c r="H60" s="475"/>
      <c r="I60" s="475"/>
      <c r="J60" s="475"/>
    </row>
    <row r="61" spans="1:10" ht="28.5" customHeight="1" x14ac:dyDescent="0.2">
      <c r="A61" s="483" t="s">
        <v>1449</v>
      </c>
      <c r="B61" s="483"/>
      <c r="C61" s="483"/>
      <c r="D61" s="483"/>
      <c r="E61" s="483"/>
      <c r="F61" s="483"/>
      <c r="G61" s="483"/>
      <c r="H61" s="483"/>
      <c r="I61" s="483"/>
      <c r="J61" s="483"/>
    </row>
    <row r="62" spans="1:10" x14ac:dyDescent="0.2">
      <c r="A62" s="482" t="s">
        <v>271</v>
      </c>
      <c r="B62" s="482"/>
      <c r="C62" s="482"/>
      <c r="D62" s="482"/>
      <c r="E62" s="482"/>
      <c r="F62" s="482"/>
      <c r="G62" s="482"/>
      <c r="H62" s="482"/>
      <c r="I62" s="482"/>
      <c r="J62" s="482"/>
    </row>
    <row r="63" spans="1:10" ht="33.75" customHeight="1" x14ac:dyDescent="0.2">
      <c r="A63" s="131" t="s">
        <v>225</v>
      </c>
      <c r="B63" s="493" t="s">
        <v>224</v>
      </c>
      <c r="C63" s="493"/>
      <c r="D63" s="493"/>
      <c r="E63" s="120" t="str">
        <f>E24</f>
        <v>Actuals           2013-2014</v>
      </c>
      <c r="F63" s="120" t="str">
        <f t="shared" ref="F63:J63" si="22">F24</f>
        <v>Approved Estimates          2014-2015</v>
      </c>
      <c r="G63" s="120" t="str">
        <f t="shared" si="22"/>
        <v>Revised Estimates                 2014-2015</v>
      </c>
      <c r="H63" s="120" t="str">
        <f t="shared" si="22"/>
        <v>Budget Estimates      2015-2016</v>
      </c>
      <c r="I63" s="120" t="str">
        <f t="shared" si="22"/>
        <v>Forward Estimates     2016-2017</v>
      </c>
      <c r="J63" s="120" t="str">
        <f t="shared" si="22"/>
        <v>Forward Estimates     2017-2018</v>
      </c>
    </row>
    <row r="64" spans="1:10" x14ac:dyDescent="0.2">
      <c r="A64" s="213">
        <v>130</v>
      </c>
      <c r="B64" s="483" t="s">
        <v>1450</v>
      </c>
      <c r="C64" s="483" t="s">
        <v>1450</v>
      </c>
      <c r="D64" s="483" t="s">
        <v>1450</v>
      </c>
      <c r="E64" s="157">
        <v>180</v>
      </c>
      <c r="F64" s="155">
        <v>900</v>
      </c>
      <c r="G64" s="157">
        <v>900</v>
      </c>
      <c r="H64" s="156">
        <v>800</v>
      </c>
      <c r="I64" s="157">
        <v>800</v>
      </c>
      <c r="J64" s="157">
        <v>800</v>
      </c>
    </row>
    <row r="65" spans="1:10" x14ac:dyDescent="0.2">
      <c r="A65" s="213">
        <v>160</v>
      </c>
      <c r="B65" s="483" t="s">
        <v>1451</v>
      </c>
      <c r="C65" s="483" t="s">
        <v>1451</v>
      </c>
      <c r="D65" s="483" t="s">
        <v>1451</v>
      </c>
      <c r="E65" s="157">
        <v>415886.81</v>
      </c>
      <c r="F65" s="155">
        <v>445000</v>
      </c>
      <c r="G65" s="157">
        <v>320000</v>
      </c>
      <c r="H65" s="156">
        <v>375000</v>
      </c>
      <c r="I65" s="157">
        <v>425000</v>
      </c>
      <c r="J65" s="157">
        <v>425000</v>
      </c>
    </row>
    <row r="66" spans="1:10" x14ac:dyDescent="0.2">
      <c r="A66" s="487" t="s">
        <v>1446</v>
      </c>
      <c r="B66" s="487"/>
      <c r="C66" s="487"/>
      <c r="D66" s="487"/>
      <c r="E66" s="124">
        <f t="shared" ref="E66:J66" si="23">SUM(E64:E65)</f>
        <v>416066.81</v>
      </c>
      <c r="F66" s="124">
        <f t="shared" si="23"/>
        <v>445900</v>
      </c>
      <c r="G66" s="124">
        <f t="shared" si="23"/>
        <v>320900</v>
      </c>
      <c r="H66" s="124">
        <f t="shared" si="23"/>
        <v>375800</v>
      </c>
      <c r="I66" s="124">
        <f t="shared" si="23"/>
        <v>425800</v>
      </c>
      <c r="J66" s="124">
        <f t="shared" si="23"/>
        <v>425800</v>
      </c>
    </row>
    <row r="67" spans="1:10" ht="9" customHeight="1" x14ac:dyDescent="0.2">
      <c r="A67" s="483"/>
      <c r="B67" s="483"/>
      <c r="C67" s="483"/>
      <c r="D67" s="483"/>
      <c r="E67" s="483"/>
      <c r="F67" s="483"/>
      <c r="G67" s="483"/>
      <c r="H67" s="483"/>
      <c r="I67" s="483"/>
      <c r="J67" s="483"/>
    </row>
    <row r="68" spans="1:10" ht="15" customHeight="1" x14ac:dyDescent="0.2">
      <c r="A68" s="482" t="s">
        <v>262</v>
      </c>
      <c r="B68" s="482"/>
      <c r="C68" s="482"/>
      <c r="D68" s="482"/>
      <c r="E68" s="482"/>
      <c r="F68" s="482"/>
      <c r="G68" s="482"/>
      <c r="H68" s="482"/>
      <c r="I68" s="482"/>
      <c r="J68" s="482"/>
    </row>
    <row r="69" spans="1:10" ht="33.75" x14ac:dyDescent="0.2">
      <c r="A69" s="131" t="s">
        <v>225</v>
      </c>
      <c r="B69" s="493" t="s">
        <v>224</v>
      </c>
      <c r="C69" s="493"/>
      <c r="D69" s="493"/>
      <c r="E69" s="120" t="str">
        <f>E24</f>
        <v>Actuals           2013-2014</v>
      </c>
      <c r="F69" s="120" t="str">
        <f t="shared" ref="F69:J69" si="24">F24</f>
        <v>Approved Estimates          2014-2015</v>
      </c>
      <c r="G69" s="120" t="str">
        <f t="shared" si="24"/>
        <v>Revised Estimates                 2014-2015</v>
      </c>
      <c r="H69" s="120" t="str">
        <f t="shared" si="24"/>
        <v>Budget Estimates      2015-2016</v>
      </c>
      <c r="I69" s="120" t="str">
        <f t="shared" si="24"/>
        <v>Forward Estimates     2016-2017</v>
      </c>
      <c r="J69" s="120" t="str">
        <f t="shared" si="24"/>
        <v>Forward Estimates     2017-2018</v>
      </c>
    </row>
    <row r="70" spans="1:10" ht="13.5" customHeight="1" x14ac:dyDescent="0.2">
      <c r="A70" s="493" t="s">
        <v>6</v>
      </c>
      <c r="B70" s="493"/>
      <c r="C70" s="493"/>
      <c r="D70" s="493"/>
      <c r="E70" s="493"/>
      <c r="F70" s="493"/>
      <c r="G70" s="493"/>
      <c r="H70" s="493"/>
      <c r="I70" s="493"/>
      <c r="J70" s="137"/>
    </row>
    <row r="71" spans="1:10" x14ac:dyDescent="0.2">
      <c r="A71" s="213">
        <v>210</v>
      </c>
      <c r="B71" s="483" t="s">
        <v>6</v>
      </c>
      <c r="C71" s="483"/>
      <c r="D71" s="483"/>
      <c r="E71" s="157">
        <v>359997.17</v>
      </c>
      <c r="F71" s="155">
        <v>396400</v>
      </c>
      <c r="G71" s="157">
        <v>396400</v>
      </c>
      <c r="H71" s="156">
        <v>402900</v>
      </c>
      <c r="I71" s="157">
        <v>408800</v>
      </c>
      <c r="J71" s="157">
        <v>414700</v>
      </c>
    </row>
    <row r="72" spans="1:10" x14ac:dyDescent="0.2">
      <c r="A72" s="213">
        <v>212</v>
      </c>
      <c r="B72" s="483" t="s">
        <v>8</v>
      </c>
      <c r="C72" s="483"/>
      <c r="D72" s="483"/>
      <c r="E72" s="157">
        <v>0</v>
      </c>
      <c r="F72" s="155">
        <v>0</v>
      </c>
      <c r="G72" s="157">
        <v>0</v>
      </c>
      <c r="H72" s="156">
        <v>0</v>
      </c>
      <c r="I72" s="157">
        <v>0</v>
      </c>
      <c r="J72" s="157">
        <v>0</v>
      </c>
    </row>
    <row r="73" spans="1:10" x14ac:dyDescent="0.2">
      <c r="A73" s="213">
        <v>216</v>
      </c>
      <c r="B73" s="483" t="s">
        <v>9</v>
      </c>
      <c r="C73" s="483"/>
      <c r="D73" s="483"/>
      <c r="E73" s="157">
        <v>61153.68</v>
      </c>
      <c r="F73" s="155">
        <v>60600</v>
      </c>
      <c r="G73" s="157">
        <v>60600</v>
      </c>
      <c r="H73" s="156">
        <v>59400</v>
      </c>
      <c r="I73" s="157">
        <v>59400</v>
      </c>
      <c r="J73" s="157">
        <v>59400</v>
      </c>
    </row>
    <row r="74" spans="1:10" x14ac:dyDescent="0.2">
      <c r="A74" s="213">
        <v>218</v>
      </c>
      <c r="B74" s="483" t="s">
        <v>272</v>
      </c>
      <c r="C74" s="483"/>
      <c r="D74" s="483"/>
      <c r="E74" s="157">
        <v>0</v>
      </c>
      <c r="F74" s="155">
        <v>0</v>
      </c>
      <c r="G74" s="157">
        <v>0</v>
      </c>
      <c r="H74" s="156">
        <v>0</v>
      </c>
      <c r="I74" s="157">
        <v>0</v>
      </c>
      <c r="J74" s="157">
        <v>0</v>
      </c>
    </row>
    <row r="75" spans="1:10" ht="13.5" customHeight="1" x14ac:dyDescent="0.2">
      <c r="A75" s="497" t="s">
        <v>273</v>
      </c>
      <c r="B75" s="497"/>
      <c r="C75" s="497"/>
      <c r="D75" s="497"/>
      <c r="E75" s="132">
        <f>SUM(E71:E74)</f>
        <v>421150.85</v>
      </c>
      <c r="F75" s="132">
        <f t="shared" ref="F75:J75" si="25">SUM(F71:F74)</f>
        <v>457000</v>
      </c>
      <c r="G75" s="132">
        <f t="shared" si="25"/>
        <v>457000</v>
      </c>
      <c r="H75" s="132">
        <f t="shared" si="25"/>
        <v>462300</v>
      </c>
      <c r="I75" s="132">
        <f t="shared" si="25"/>
        <v>468200</v>
      </c>
      <c r="J75" s="132">
        <f t="shared" si="25"/>
        <v>474100</v>
      </c>
    </row>
    <row r="76" spans="1:10" ht="11.45" customHeight="1" x14ac:dyDescent="0.2">
      <c r="A76" s="497" t="s">
        <v>274</v>
      </c>
      <c r="B76" s="497"/>
      <c r="C76" s="497"/>
      <c r="D76" s="497"/>
      <c r="E76" s="497"/>
      <c r="F76" s="497"/>
      <c r="G76" s="497"/>
      <c r="H76" s="497"/>
      <c r="I76" s="497"/>
      <c r="J76" s="137"/>
    </row>
    <row r="77" spans="1:10" x14ac:dyDescent="0.2">
      <c r="A77" s="213">
        <v>220</v>
      </c>
      <c r="B77" s="483" t="s">
        <v>185</v>
      </c>
      <c r="C77" s="483"/>
      <c r="D77" s="483"/>
      <c r="E77" s="157">
        <v>999.9</v>
      </c>
      <c r="F77" s="155">
        <v>1000</v>
      </c>
      <c r="G77" s="157">
        <v>1000</v>
      </c>
      <c r="H77" s="156">
        <v>1000</v>
      </c>
      <c r="I77" s="157">
        <v>1000</v>
      </c>
      <c r="J77" s="157">
        <v>1000</v>
      </c>
    </row>
    <row r="78" spans="1:10" x14ac:dyDescent="0.2">
      <c r="A78" s="213">
        <v>222</v>
      </c>
      <c r="B78" s="483" t="s">
        <v>186</v>
      </c>
      <c r="C78" s="483"/>
      <c r="D78" s="483"/>
      <c r="E78" s="157">
        <v>39361.32</v>
      </c>
      <c r="F78" s="155">
        <v>50000</v>
      </c>
      <c r="G78" s="157">
        <v>50000</v>
      </c>
      <c r="H78" s="156">
        <v>50000</v>
      </c>
      <c r="I78" s="157">
        <v>50000</v>
      </c>
      <c r="J78" s="157">
        <v>50000</v>
      </c>
    </row>
    <row r="79" spans="1:10" x14ac:dyDescent="0.2">
      <c r="A79" s="213">
        <v>226</v>
      </c>
      <c r="B79" s="483" t="s">
        <v>188</v>
      </c>
      <c r="C79" s="483"/>
      <c r="D79" s="483"/>
      <c r="E79" s="157">
        <v>104000</v>
      </c>
      <c r="F79" s="155">
        <v>90000</v>
      </c>
      <c r="G79" s="157">
        <v>90000</v>
      </c>
      <c r="H79" s="156">
        <v>90000</v>
      </c>
      <c r="I79" s="157">
        <v>90000</v>
      </c>
      <c r="J79" s="157">
        <v>90000</v>
      </c>
    </row>
    <row r="80" spans="1:10" x14ac:dyDescent="0.2">
      <c r="A80" s="213">
        <v>228</v>
      </c>
      <c r="B80" s="483" t="s">
        <v>189</v>
      </c>
      <c r="C80" s="483"/>
      <c r="D80" s="483"/>
      <c r="E80" s="157">
        <v>9665.91</v>
      </c>
      <c r="F80" s="155">
        <v>10000</v>
      </c>
      <c r="G80" s="157">
        <v>10000</v>
      </c>
      <c r="H80" s="156">
        <v>10000</v>
      </c>
      <c r="I80" s="157">
        <v>10000</v>
      </c>
      <c r="J80" s="157">
        <v>10000</v>
      </c>
    </row>
    <row r="81" spans="1:10" x14ac:dyDescent="0.2">
      <c r="A81" s="213">
        <v>229</v>
      </c>
      <c r="B81" s="483" t="s">
        <v>190</v>
      </c>
      <c r="C81" s="483"/>
      <c r="D81" s="483"/>
      <c r="E81" s="157">
        <v>19681.099999999999</v>
      </c>
      <c r="F81" s="155">
        <v>20000</v>
      </c>
      <c r="G81" s="157">
        <v>20000</v>
      </c>
      <c r="H81" s="156">
        <f>20000+3090000</f>
        <v>3110000</v>
      </c>
      <c r="I81" s="157">
        <v>20000</v>
      </c>
      <c r="J81" s="157">
        <v>20000</v>
      </c>
    </row>
    <row r="82" spans="1:10" x14ac:dyDescent="0.2">
      <c r="A82" s="213">
        <v>232</v>
      </c>
      <c r="B82" s="483" t="s">
        <v>192</v>
      </c>
      <c r="C82" s="483"/>
      <c r="D82" s="483"/>
      <c r="E82" s="157">
        <v>4442.55</v>
      </c>
      <c r="F82" s="155">
        <v>4000</v>
      </c>
      <c r="G82" s="157">
        <v>4000</v>
      </c>
      <c r="H82" s="156">
        <f>87400+100000</f>
        <v>187400</v>
      </c>
      <c r="I82" s="157">
        <f>87400+100000</f>
        <v>187400</v>
      </c>
      <c r="J82" s="157">
        <f>87400+100000</f>
        <v>187400</v>
      </c>
    </row>
    <row r="83" spans="1:10" x14ac:dyDescent="0.2">
      <c r="A83" s="213">
        <v>234</v>
      </c>
      <c r="B83" s="483" t="s">
        <v>193</v>
      </c>
      <c r="C83" s="483"/>
      <c r="D83" s="483"/>
      <c r="E83" s="157">
        <v>78935.89</v>
      </c>
      <c r="F83" s="155">
        <v>80000</v>
      </c>
      <c r="G83" s="157">
        <v>80000</v>
      </c>
      <c r="H83" s="156">
        <v>80000</v>
      </c>
      <c r="I83" s="157">
        <v>80000</v>
      </c>
      <c r="J83" s="157">
        <v>80000</v>
      </c>
    </row>
    <row r="84" spans="1:10" x14ac:dyDescent="0.2">
      <c r="A84" s="213">
        <v>236</v>
      </c>
      <c r="B84" s="483" t="s">
        <v>194</v>
      </c>
      <c r="C84" s="483"/>
      <c r="D84" s="483"/>
      <c r="E84" s="157">
        <v>0</v>
      </c>
      <c r="F84" s="155">
        <v>40000</v>
      </c>
      <c r="G84" s="157">
        <v>40000</v>
      </c>
      <c r="H84" s="156">
        <f>22400+410000+492000+16400+6000+40000+206300-169700</f>
        <v>1023400</v>
      </c>
      <c r="I84" s="157">
        <f>22400+410000+492000+16400+6000+40000+206300-274200</f>
        <v>918900</v>
      </c>
      <c r="J84" s="157">
        <f>22400+410000+492000+16400+6000+40000+206300-274200</f>
        <v>918900</v>
      </c>
    </row>
    <row r="85" spans="1:10" x14ac:dyDescent="0.2">
      <c r="A85" s="213">
        <v>246</v>
      </c>
      <c r="B85" s="483" t="s">
        <v>199</v>
      </c>
      <c r="C85" s="483"/>
      <c r="D85" s="483"/>
      <c r="E85" s="157">
        <v>1999.61</v>
      </c>
      <c r="F85" s="155">
        <v>2500</v>
      </c>
      <c r="G85" s="157">
        <v>2500</v>
      </c>
      <c r="H85" s="156">
        <v>2500</v>
      </c>
      <c r="I85" s="157">
        <v>2500</v>
      </c>
      <c r="J85" s="157">
        <v>2500</v>
      </c>
    </row>
    <row r="86" spans="1:10" x14ac:dyDescent="0.2">
      <c r="A86" s="213">
        <v>262</v>
      </c>
      <c r="B86" s="483" t="s">
        <v>203</v>
      </c>
      <c r="C86" s="483"/>
      <c r="D86" s="483"/>
      <c r="E86" s="157">
        <v>38852.9</v>
      </c>
      <c r="F86" s="155">
        <v>0</v>
      </c>
      <c r="G86" s="157">
        <v>0</v>
      </c>
      <c r="H86" s="156">
        <v>0</v>
      </c>
      <c r="I86" s="157">
        <v>0</v>
      </c>
      <c r="J86" s="157">
        <v>0</v>
      </c>
    </row>
    <row r="87" spans="1:10" x14ac:dyDescent="0.2">
      <c r="A87" s="213">
        <v>266</v>
      </c>
      <c r="B87" s="483" t="s">
        <v>1452</v>
      </c>
      <c r="C87" s="483"/>
      <c r="D87" s="483"/>
      <c r="E87" s="157">
        <v>0</v>
      </c>
      <c r="F87" s="155">
        <v>0</v>
      </c>
      <c r="G87" s="157">
        <v>0</v>
      </c>
      <c r="H87" s="156">
        <f>5000+3000+26000</f>
        <v>34000</v>
      </c>
      <c r="I87" s="157">
        <f t="shared" ref="I87:J87" si="26">5000+3000+26000</f>
        <v>34000</v>
      </c>
      <c r="J87" s="157">
        <f t="shared" si="26"/>
        <v>34000</v>
      </c>
    </row>
    <row r="88" spans="1:10" x14ac:dyDescent="0.2">
      <c r="A88" s="213">
        <v>275</v>
      </c>
      <c r="B88" s="483" t="s">
        <v>210</v>
      </c>
      <c r="C88" s="483"/>
      <c r="D88" s="483"/>
      <c r="E88" s="157">
        <v>1415.5</v>
      </c>
      <c r="F88" s="155">
        <v>2400</v>
      </c>
      <c r="G88" s="157">
        <v>2400</v>
      </c>
      <c r="H88" s="156">
        <v>10000</v>
      </c>
      <c r="I88" s="157">
        <v>10000</v>
      </c>
      <c r="J88" s="157">
        <v>10000</v>
      </c>
    </row>
    <row r="89" spans="1:10" x14ac:dyDescent="0.2">
      <c r="A89" s="213">
        <v>281</v>
      </c>
      <c r="B89" s="483" t="s">
        <v>1202</v>
      </c>
      <c r="C89" s="483"/>
      <c r="D89" s="483"/>
      <c r="E89" s="157">
        <v>14425.83</v>
      </c>
      <c r="F89" s="155">
        <v>10000</v>
      </c>
      <c r="G89" s="157">
        <v>10000</v>
      </c>
      <c r="H89" s="156">
        <v>10000</v>
      </c>
      <c r="I89" s="157">
        <v>10000</v>
      </c>
      <c r="J89" s="157">
        <v>10000</v>
      </c>
    </row>
    <row r="90" spans="1:10" ht="13.5" customHeight="1" x14ac:dyDescent="0.2">
      <c r="A90" s="497" t="s">
        <v>276</v>
      </c>
      <c r="B90" s="497"/>
      <c r="C90" s="497"/>
      <c r="D90" s="497"/>
      <c r="E90" s="132">
        <f t="shared" ref="E90:J90" si="27">SUM(E77:E89)</f>
        <v>313780.51</v>
      </c>
      <c r="F90" s="193">
        <f t="shared" si="27"/>
        <v>309900</v>
      </c>
      <c r="G90" s="132">
        <f t="shared" si="27"/>
        <v>309900</v>
      </c>
      <c r="H90" s="132">
        <f t="shared" si="27"/>
        <v>4608300</v>
      </c>
      <c r="I90" s="132">
        <f t="shared" si="27"/>
        <v>1413800</v>
      </c>
      <c r="J90" s="132">
        <f t="shared" si="27"/>
        <v>1413800</v>
      </c>
    </row>
    <row r="91" spans="1:10" ht="13.5" customHeight="1" x14ac:dyDescent="0.2">
      <c r="A91" s="498" t="s">
        <v>277</v>
      </c>
      <c r="B91" s="498"/>
      <c r="C91" s="498"/>
      <c r="D91" s="498"/>
      <c r="E91" s="134">
        <f t="shared" ref="E91:J91" si="28">SUM(E75,E90)</f>
        <v>734931.36</v>
      </c>
      <c r="F91" s="134">
        <f t="shared" si="28"/>
        <v>766900</v>
      </c>
      <c r="G91" s="134">
        <f t="shared" si="28"/>
        <v>766900</v>
      </c>
      <c r="H91" s="134">
        <f t="shared" si="28"/>
        <v>5070600</v>
      </c>
      <c r="I91" s="134">
        <f t="shared" si="28"/>
        <v>1882000</v>
      </c>
      <c r="J91" s="134">
        <f t="shared" si="28"/>
        <v>1887900</v>
      </c>
    </row>
    <row r="92" spans="1:10" ht="10.15" customHeight="1" x14ac:dyDescent="0.2">
      <c r="A92" s="537"/>
      <c r="B92" s="537"/>
      <c r="C92" s="537"/>
      <c r="D92" s="537"/>
      <c r="E92" s="537"/>
      <c r="F92" s="537"/>
      <c r="G92" s="537"/>
      <c r="H92" s="537"/>
      <c r="I92" s="537"/>
      <c r="J92" s="537"/>
    </row>
    <row r="93" spans="1:10" x14ac:dyDescent="0.2">
      <c r="A93" s="500" t="s">
        <v>14</v>
      </c>
      <c r="B93" s="500"/>
      <c r="C93" s="500"/>
      <c r="D93" s="500"/>
      <c r="E93" s="500"/>
      <c r="F93" s="500"/>
      <c r="G93" s="500"/>
      <c r="H93" s="500"/>
      <c r="I93" s="500"/>
      <c r="J93" s="500"/>
    </row>
    <row r="94" spans="1:10" x14ac:dyDescent="0.2">
      <c r="A94" s="484" t="s">
        <v>224</v>
      </c>
      <c r="B94" s="484"/>
      <c r="C94" s="484"/>
      <c r="D94" s="484"/>
      <c r="E94" s="482" t="str">
        <f t="shared" ref="E94:J94" si="29">E24</f>
        <v>Actuals           2013-2014</v>
      </c>
      <c r="F94" s="482" t="str">
        <f t="shared" si="29"/>
        <v>Approved Estimates          2014-2015</v>
      </c>
      <c r="G94" s="482" t="str">
        <f t="shared" si="29"/>
        <v>Revised Estimates                 2014-2015</v>
      </c>
      <c r="H94" s="482" t="str">
        <f t="shared" si="29"/>
        <v>Budget Estimates      2015-2016</v>
      </c>
      <c r="I94" s="482" t="str">
        <f t="shared" si="29"/>
        <v>Forward Estimates     2016-2017</v>
      </c>
      <c r="J94" s="482" t="str">
        <f t="shared" si="29"/>
        <v>Forward Estimates     2017-2018</v>
      </c>
    </row>
    <row r="95" spans="1:10" ht="16.899999999999999" customHeight="1" x14ac:dyDescent="0.2">
      <c r="A95" s="119" t="s">
        <v>225</v>
      </c>
      <c r="B95" s="119" t="s">
        <v>226</v>
      </c>
      <c r="C95" s="484" t="s">
        <v>227</v>
      </c>
      <c r="D95" s="484"/>
      <c r="E95" s="475"/>
      <c r="F95" s="475"/>
      <c r="G95" s="475"/>
      <c r="H95" s="475"/>
      <c r="I95" s="475"/>
      <c r="J95" s="475"/>
    </row>
    <row r="96" spans="1:10" x14ac:dyDescent="0.2">
      <c r="A96" s="243" t="s">
        <v>1453</v>
      </c>
      <c r="B96" s="127" t="s">
        <v>1454</v>
      </c>
      <c r="C96" s="485" t="s">
        <v>1455</v>
      </c>
      <c r="D96" s="485"/>
      <c r="E96" s="133">
        <v>0</v>
      </c>
      <c r="F96" s="155">
        <v>0</v>
      </c>
      <c r="G96" s="133">
        <v>0</v>
      </c>
      <c r="H96" s="123"/>
      <c r="I96" s="133"/>
      <c r="J96" s="122"/>
    </row>
    <row r="97" spans="1:10" s="251" customFormat="1" ht="13.5" customHeight="1" x14ac:dyDescent="0.25">
      <c r="A97" s="487" t="s">
        <v>14</v>
      </c>
      <c r="B97" s="487"/>
      <c r="C97" s="487"/>
      <c r="D97" s="487"/>
      <c r="E97" s="124">
        <f>SUM(E96)</f>
        <v>0</v>
      </c>
      <c r="F97" s="124">
        <f t="shared" ref="F97:J97" si="30">SUM(F96)</f>
        <v>0</v>
      </c>
      <c r="G97" s="124">
        <f t="shared" si="30"/>
        <v>0</v>
      </c>
      <c r="H97" s="124">
        <f t="shared" si="30"/>
        <v>0</v>
      </c>
      <c r="I97" s="124">
        <f t="shared" si="30"/>
        <v>0</v>
      </c>
      <c r="J97" s="124">
        <f t="shared" si="30"/>
        <v>0</v>
      </c>
    </row>
    <row r="98" spans="1:10" ht="9.75" customHeight="1" x14ac:dyDescent="0.2">
      <c r="A98" s="537"/>
      <c r="B98" s="537"/>
      <c r="C98" s="537"/>
      <c r="D98" s="537"/>
      <c r="E98" s="537"/>
      <c r="F98" s="537"/>
      <c r="G98" s="537"/>
      <c r="H98" s="537"/>
      <c r="I98" s="537"/>
      <c r="J98" s="537"/>
    </row>
    <row r="99" spans="1:10" ht="12.75" customHeight="1" x14ac:dyDescent="0.2">
      <c r="A99" s="499" t="s">
        <v>266</v>
      </c>
      <c r="B99" s="499"/>
      <c r="C99" s="499"/>
      <c r="D99" s="499"/>
      <c r="E99" s="499"/>
      <c r="F99" s="508"/>
      <c r="G99" s="508"/>
      <c r="H99" s="508"/>
      <c r="I99" s="508"/>
      <c r="J99" s="508"/>
    </row>
    <row r="100" spans="1:10" ht="12.75" customHeight="1" x14ac:dyDescent="0.2">
      <c r="A100" s="484" t="s">
        <v>278</v>
      </c>
      <c r="B100" s="484"/>
      <c r="C100" s="484"/>
      <c r="D100" s="120" t="s">
        <v>279</v>
      </c>
      <c r="E100" s="194" t="s">
        <v>280</v>
      </c>
      <c r="F100" s="195"/>
      <c r="G100" s="152"/>
      <c r="H100" s="152"/>
      <c r="I100" s="152"/>
      <c r="J100" s="153"/>
    </row>
    <row r="101" spans="1:10" ht="12.75" customHeight="1" x14ac:dyDescent="0.2">
      <c r="A101" s="485" t="s">
        <v>993</v>
      </c>
      <c r="B101" s="485"/>
      <c r="C101" s="485"/>
      <c r="D101" s="121" t="s">
        <v>1506</v>
      </c>
      <c r="E101" s="196">
        <v>1</v>
      </c>
      <c r="F101" s="197"/>
      <c r="G101" s="140"/>
      <c r="H101" s="140"/>
      <c r="I101" s="140"/>
      <c r="J101" s="143"/>
    </row>
    <row r="102" spans="1:10" ht="12.75" customHeight="1" x14ac:dyDescent="0.2">
      <c r="A102" s="485" t="s">
        <v>2607</v>
      </c>
      <c r="B102" s="485"/>
      <c r="C102" s="485"/>
      <c r="D102" s="121" t="s">
        <v>2331</v>
      </c>
      <c r="E102" s="196">
        <v>1</v>
      </c>
      <c r="F102" s="197"/>
      <c r="G102" s="140"/>
      <c r="H102" s="140"/>
      <c r="I102" s="140"/>
      <c r="J102" s="143"/>
    </row>
    <row r="103" spans="1:10" ht="12.75" customHeight="1" x14ac:dyDescent="0.2">
      <c r="A103" s="485" t="s">
        <v>2315</v>
      </c>
      <c r="B103" s="485"/>
      <c r="C103" s="485"/>
      <c r="D103" s="121" t="s">
        <v>1155</v>
      </c>
      <c r="E103" s="196">
        <v>2</v>
      </c>
      <c r="F103" s="197"/>
      <c r="G103" s="140"/>
      <c r="H103" s="140"/>
      <c r="I103" s="140"/>
      <c r="J103" s="143"/>
    </row>
    <row r="104" spans="1:10" ht="12.75" customHeight="1" x14ac:dyDescent="0.2">
      <c r="A104" s="485" t="s">
        <v>2608</v>
      </c>
      <c r="B104" s="485"/>
      <c r="C104" s="485"/>
      <c r="D104" s="121" t="s">
        <v>2317</v>
      </c>
      <c r="E104" s="196">
        <v>1</v>
      </c>
      <c r="F104" s="197"/>
      <c r="G104" s="140"/>
      <c r="H104" s="140"/>
      <c r="I104" s="140"/>
      <c r="J104" s="143"/>
    </row>
    <row r="105" spans="1:10" ht="12.75" customHeight="1" x14ac:dyDescent="0.2">
      <c r="A105" s="485" t="s">
        <v>1156</v>
      </c>
      <c r="B105" s="485"/>
      <c r="C105" s="485"/>
      <c r="D105" s="121" t="s">
        <v>1157</v>
      </c>
      <c r="E105" s="196">
        <v>2</v>
      </c>
      <c r="F105" s="197"/>
      <c r="G105" s="140"/>
      <c r="H105" s="140"/>
      <c r="I105" s="140"/>
      <c r="J105" s="143"/>
    </row>
    <row r="106" spans="1:10" ht="12.75" customHeight="1" x14ac:dyDescent="0.2">
      <c r="A106" s="485" t="s">
        <v>2318</v>
      </c>
      <c r="B106" s="485"/>
      <c r="C106" s="485"/>
      <c r="D106" s="121" t="s">
        <v>2319</v>
      </c>
      <c r="E106" s="196">
        <v>1</v>
      </c>
      <c r="F106" s="197"/>
      <c r="G106" s="140"/>
      <c r="H106" s="140"/>
      <c r="I106" s="140"/>
      <c r="J106" s="143"/>
    </row>
    <row r="107" spans="1:10" ht="12.75" customHeight="1" x14ac:dyDescent="0.2">
      <c r="A107" s="498" t="s">
        <v>281</v>
      </c>
      <c r="B107" s="498"/>
      <c r="C107" s="498"/>
      <c r="D107" s="498"/>
      <c r="E107" s="198">
        <f>SUM(E101:E106)</f>
        <v>8</v>
      </c>
      <c r="F107" s="199"/>
      <c r="G107" s="146"/>
      <c r="H107" s="146"/>
      <c r="I107" s="146"/>
      <c r="J107" s="147"/>
    </row>
    <row r="108" spans="1:10" x14ac:dyDescent="0.2">
      <c r="A108" s="483"/>
      <c r="B108" s="483"/>
      <c r="C108" s="483"/>
      <c r="D108" s="483"/>
      <c r="E108" s="483"/>
      <c r="F108" s="501"/>
      <c r="G108" s="501"/>
      <c r="H108" s="501"/>
      <c r="I108" s="501"/>
      <c r="J108" s="501"/>
    </row>
    <row r="109" spans="1:10" ht="15" customHeight="1" x14ac:dyDescent="0.2">
      <c r="A109" s="502" t="s">
        <v>282</v>
      </c>
      <c r="B109" s="502"/>
      <c r="C109" s="502"/>
      <c r="D109" s="502"/>
      <c r="E109" s="502"/>
      <c r="F109" s="502"/>
      <c r="G109" s="502"/>
      <c r="H109" s="502"/>
      <c r="I109" s="502"/>
      <c r="J109" s="502"/>
    </row>
    <row r="110" spans="1:10" x14ac:dyDescent="0.2">
      <c r="A110" s="503" t="s">
        <v>283</v>
      </c>
      <c r="B110" s="503"/>
      <c r="C110" s="503"/>
      <c r="D110" s="503"/>
      <c r="E110" s="503"/>
      <c r="F110" s="503"/>
      <c r="G110" s="503"/>
      <c r="H110" s="503"/>
      <c r="I110" s="503"/>
      <c r="J110" s="503"/>
    </row>
    <row r="111" spans="1:10" ht="15" customHeight="1" x14ac:dyDescent="0.2">
      <c r="A111" s="538" t="s">
        <v>1456</v>
      </c>
      <c r="B111" s="538"/>
      <c r="C111" s="538"/>
      <c r="D111" s="538"/>
      <c r="E111" s="538"/>
      <c r="F111" s="538"/>
      <c r="G111" s="538"/>
      <c r="H111" s="538"/>
      <c r="I111" s="538"/>
      <c r="J111" s="538"/>
    </row>
    <row r="112" spans="1:10" ht="15" customHeight="1" x14ac:dyDescent="0.2">
      <c r="A112" s="538" t="s">
        <v>1457</v>
      </c>
      <c r="B112" s="538"/>
      <c r="C112" s="538"/>
      <c r="D112" s="538"/>
      <c r="E112" s="538"/>
      <c r="F112" s="538"/>
      <c r="G112" s="538"/>
      <c r="H112" s="538"/>
      <c r="I112" s="538"/>
      <c r="J112" s="538"/>
    </row>
    <row r="113" spans="1:10" x14ac:dyDescent="0.2">
      <c r="A113" s="538" t="s">
        <v>1458</v>
      </c>
      <c r="B113" s="538"/>
      <c r="C113" s="538"/>
      <c r="D113" s="538"/>
      <c r="E113" s="538"/>
      <c r="F113" s="538"/>
      <c r="G113" s="538"/>
      <c r="H113" s="538"/>
      <c r="I113" s="538"/>
      <c r="J113" s="538"/>
    </row>
    <row r="114" spans="1:10" x14ac:dyDescent="0.2">
      <c r="A114" s="483"/>
      <c r="B114" s="483"/>
      <c r="C114" s="483"/>
      <c r="D114" s="483"/>
      <c r="E114" s="483"/>
      <c r="F114" s="483"/>
      <c r="G114" s="483"/>
      <c r="H114" s="483"/>
      <c r="I114" s="483"/>
      <c r="J114" s="483"/>
    </row>
    <row r="115" spans="1:10" x14ac:dyDescent="0.2">
      <c r="A115" s="506" t="s">
        <v>359</v>
      </c>
      <c r="B115" s="506"/>
      <c r="C115" s="506"/>
      <c r="D115" s="506"/>
      <c r="E115" s="506"/>
      <c r="F115" s="506"/>
      <c r="G115" s="506"/>
      <c r="H115" s="506"/>
      <c r="I115" s="506"/>
      <c r="J115" s="506"/>
    </row>
    <row r="116" spans="1:10" x14ac:dyDescent="0.2">
      <c r="A116" s="483"/>
      <c r="B116" s="483"/>
      <c r="C116" s="483"/>
      <c r="D116" s="483"/>
      <c r="E116" s="483"/>
      <c r="F116" s="483"/>
      <c r="G116" s="483"/>
      <c r="H116" s="483"/>
      <c r="I116" s="483"/>
      <c r="J116" s="483"/>
    </row>
    <row r="117" spans="1:10" ht="15" customHeight="1" x14ac:dyDescent="0.2">
      <c r="A117" s="483"/>
      <c r="B117" s="483"/>
      <c r="C117" s="483"/>
      <c r="D117" s="483"/>
      <c r="E117" s="483"/>
      <c r="F117" s="483"/>
      <c r="G117" s="483"/>
      <c r="H117" s="483"/>
      <c r="I117" s="483"/>
      <c r="J117" s="483"/>
    </row>
    <row r="118" spans="1:10" x14ac:dyDescent="0.2">
      <c r="A118" s="483"/>
      <c r="B118" s="483"/>
      <c r="C118" s="483"/>
      <c r="D118" s="483"/>
      <c r="E118" s="483"/>
      <c r="F118" s="483"/>
      <c r="G118" s="483"/>
      <c r="H118" s="483"/>
      <c r="I118" s="483"/>
      <c r="J118" s="483"/>
    </row>
    <row r="119" spans="1:10" x14ac:dyDescent="0.2">
      <c r="A119" s="483"/>
      <c r="B119" s="483"/>
      <c r="C119" s="483"/>
      <c r="D119" s="483"/>
      <c r="E119" s="483"/>
      <c r="F119" s="483"/>
      <c r="G119" s="483"/>
      <c r="H119" s="483"/>
      <c r="I119" s="483"/>
      <c r="J119" s="483"/>
    </row>
    <row r="120" spans="1:10" ht="22.5" x14ac:dyDescent="0.2">
      <c r="A120" s="502" t="s">
        <v>289</v>
      </c>
      <c r="B120" s="502"/>
      <c r="C120" s="502"/>
      <c r="D120" s="502"/>
      <c r="E120" s="502"/>
      <c r="F120" s="148" t="s">
        <v>290</v>
      </c>
      <c r="G120" s="148" t="s">
        <v>291</v>
      </c>
      <c r="H120" s="148" t="s">
        <v>292</v>
      </c>
      <c r="I120" s="148" t="s">
        <v>293</v>
      </c>
      <c r="J120" s="148" t="s">
        <v>294</v>
      </c>
    </row>
    <row r="121" spans="1:10" x14ac:dyDescent="0.2">
      <c r="A121" s="502" t="s">
        <v>295</v>
      </c>
      <c r="B121" s="502"/>
      <c r="C121" s="502"/>
      <c r="D121" s="502"/>
      <c r="E121" s="502"/>
      <c r="F121" s="502"/>
      <c r="G121" s="502"/>
      <c r="H121" s="502"/>
      <c r="I121" s="502"/>
      <c r="J121" s="502"/>
    </row>
    <row r="122" spans="1:10" x14ac:dyDescent="0.2">
      <c r="A122" s="530" t="s">
        <v>1459</v>
      </c>
      <c r="B122" s="530"/>
      <c r="C122" s="530"/>
      <c r="D122" s="530"/>
      <c r="E122" s="530"/>
      <c r="F122" s="200"/>
      <c r="G122" s="137"/>
      <c r="H122" s="137"/>
      <c r="I122" s="137"/>
      <c r="J122" s="137"/>
    </row>
    <row r="123" spans="1:10" ht="27" customHeight="1" x14ac:dyDescent="0.2">
      <c r="A123" s="531" t="s">
        <v>1460</v>
      </c>
      <c r="B123" s="531"/>
      <c r="C123" s="531"/>
      <c r="D123" s="531"/>
      <c r="E123" s="531"/>
      <c r="F123" s="200"/>
      <c r="G123" s="137"/>
      <c r="H123" s="137"/>
      <c r="I123" s="137"/>
      <c r="J123" s="137"/>
    </row>
    <row r="124" spans="1:10" x14ac:dyDescent="0.2">
      <c r="A124" s="530" t="s">
        <v>1461</v>
      </c>
      <c r="B124" s="530"/>
      <c r="C124" s="530"/>
      <c r="D124" s="530"/>
      <c r="E124" s="530"/>
      <c r="F124" s="200"/>
      <c r="G124" s="137"/>
      <c r="H124" s="137"/>
      <c r="I124" s="137"/>
      <c r="J124" s="137"/>
    </row>
    <row r="125" spans="1:10" x14ac:dyDescent="0.2">
      <c r="A125" s="530" t="s">
        <v>1462</v>
      </c>
      <c r="B125" s="530"/>
      <c r="C125" s="530"/>
      <c r="D125" s="530"/>
      <c r="E125" s="530"/>
      <c r="F125" s="200"/>
      <c r="G125" s="137"/>
      <c r="H125" s="137"/>
      <c r="I125" s="137"/>
      <c r="J125" s="137"/>
    </row>
    <row r="126" spans="1:10" x14ac:dyDescent="0.2">
      <c r="A126" s="507"/>
      <c r="B126" s="507"/>
      <c r="C126" s="507"/>
      <c r="D126" s="507"/>
      <c r="E126" s="507"/>
      <c r="F126" s="200"/>
      <c r="G126" s="137"/>
      <c r="H126" s="137"/>
      <c r="I126" s="137"/>
      <c r="J126" s="137"/>
    </row>
    <row r="127" spans="1:10" ht="21.75" customHeight="1" x14ac:dyDescent="0.2">
      <c r="A127" s="502" t="s">
        <v>300</v>
      </c>
      <c r="B127" s="502"/>
      <c r="C127" s="502"/>
      <c r="D127" s="502"/>
      <c r="E127" s="502"/>
      <c r="F127" s="502"/>
      <c r="G127" s="502"/>
      <c r="H127" s="502"/>
      <c r="I127" s="502"/>
      <c r="J127" s="502"/>
    </row>
    <row r="128" spans="1:10" x14ac:dyDescent="0.2">
      <c r="A128" s="530" t="s">
        <v>1328</v>
      </c>
      <c r="B128" s="530"/>
      <c r="C128" s="530"/>
      <c r="D128" s="530"/>
      <c r="E128" s="530"/>
      <c r="F128" s="200"/>
      <c r="G128" s="137"/>
      <c r="H128" s="137"/>
      <c r="I128" s="137"/>
      <c r="J128" s="137"/>
    </row>
    <row r="129" spans="1:10" ht="15" customHeight="1" x14ac:dyDescent="0.2">
      <c r="A129" s="530" t="s">
        <v>1463</v>
      </c>
      <c r="B129" s="530"/>
      <c r="C129" s="530"/>
      <c r="D129" s="530"/>
      <c r="E129" s="530"/>
      <c r="F129" s="200"/>
      <c r="G129" s="137"/>
      <c r="H129" s="137"/>
      <c r="I129" s="137"/>
      <c r="J129" s="137"/>
    </row>
    <row r="130" spans="1:10" x14ac:dyDescent="0.2">
      <c r="A130" s="530" t="s">
        <v>1464</v>
      </c>
      <c r="B130" s="530"/>
      <c r="C130" s="530"/>
      <c r="D130" s="530"/>
      <c r="E130" s="530"/>
      <c r="F130" s="200"/>
      <c r="G130" s="137"/>
      <c r="H130" s="137"/>
      <c r="I130" s="137"/>
      <c r="J130" s="137"/>
    </row>
    <row r="131" spans="1:10" x14ac:dyDescent="0.2">
      <c r="A131" s="530" t="s">
        <v>1465</v>
      </c>
      <c r="B131" s="530"/>
      <c r="C131" s="530"/>
      <c r="D131" s="530"/>
      <c r="E131" s="530"/>
      <c r="F131" s="200"/>
      <c r="G131" s="137"/>
      <c r="H131" s="137"/>
      <c r="I131" s="137"/>
      <c r="J131" s="137"/>
    </row>
    <row r="132" spans="1:10" x14ac:dyDescent="0.2">
      <c r="A132" s="530" t="s">
        <v>1466</v>
      </c>
      <c r="B132" s="530"/>
      <c r="C132" s="530"/>
      <c r="D132" s="530"/>
      <c r="E132" s="530"/>
      <c r="F132" s="200"/>
      <c r="G132" s="137"/>
      <c r="H132" s="137"/>
      <c r="I132" s="137"/>
      <c r="J132" s="137"/>
    </row>
    <row r="133" spans="1:10" x14ac:dyDescent="0.2">
      <c r="A133" s="483"/>
      <c r="B133" s="483"/>
      <c r="C133" s="483"/>
      <c r="D133" s="483"/>
      <c r="E133" s="483"/>
      <c r="F133" s="483"/>
      <c r="G133" s="483"/>
      <c r="H133" s="483"/>
      <c r="I133" s="483"/>
      <c r="J133" s="483"/>
    </row>
    <row r="134" spans="1:10" x14ac:dyDescent="0.2">
      <c r="A134" s="492" t="s">
        <v>1467</v>
      </c>
      <c r="B134" s="492"/>
      <c r="C134" s="492"/>
      <c r="D134" s="492"/>
      <c r="E134" s="492"/>
      <c r="F134" s="492"/>
      <c r="G134" s="492"/>
      <c r="H134" s="492"/>
      <c r="I134" s="492"/>
      <c r="J134" s="492"/>
    </row>
    <row r="135" spans="1:10" ht="15" customHeight="1" x14ac:dyDescent="0.2">
      <c r="A135" s="578" t="s">
        <v>269</v>
      </c>
      <c r="B135" s="578"/>
      <c r="C135" s="578"/>
      <c r="D135" s="578"/>
      <c r="E135" s="578"/>
      <c r="F135" s="578"/>
      <c r="G135" s="578"/>
      <c r="H135" s="578"/>
      <c r="I135" s="578"/>
      <c r="J135" s="578"/>
    </row>
    <row r="136" spans="1:10" ht="20.25" customHeight="1" x14ac:dyDescent="0.2">
      <c r="A136" s="483" t="s">
        <v>1468</v>
      </c>
      <c r="B136" s="483"/>
      <c r="C136" s="483"/>
      <c r="D136" s="483"/>
      <c r="E136" s="483"/>
      <c r="F136" s="483"/>
      <c r="G136" s="483"/>
      <c r="H136" s="483"/>
      <c r="I136" s="483"/>
      <c r="J136" s="483"/>
    </row>
    <row r="137" spans="1:10" hidden="1" x14ac:dyDescent="0.2">
      <c r="A137" s="482" t="s">
        <v>271</v>
      </c>
      <c r="B137" s="482"/>
      <c r="C137" s="482"/>
      <c r="D137" s="482"/>
      <c r="E137" s="482"/>
      <c r="F137" s="482"/>
      <c r="G137" s="482"/>
      <c r="H137" s="482"/>
      <c r="I137" s="482"/>
      <c r="J137" s="482"/>
    </row>
    <row r="138" spans="1:10" ht="33.75" hidden="1" customHeight="1" x14ac:dyDescent="0.2">
      <c r="A138" s="131" t="s">
        <v>225</v>
      </c>
      <c r="B138" s="493" t="s">
        <v>224</v>
      </c>
      <c r="C138" s="493"/>
      <c r="D138" s="493"/>
      <c r="E138" s="120" t="s">
        <v>656</v>
      </c>
      <c r="F138" s="120" t="s">
        <v>657</v>
      </c>
      <c r="G138" s="120" t="s">
        <v>658</v>
      </c>
      <c r="H138" s="120" t="s">
        <v>659</v>
      </c>
      <c r="I138" s="120" t="s">
        <v>660</v>
      </c>
      <c r="J138" s="120" t="s">
        <v>661</v>
      </c>
    </row>
    <row r="139" spans="1:10" ht="15" hidden="1" customHeight="1" x14ac:dyDescent="0.2">
      <c r="A139" s="121"/>
      <c r="B139" s="485"/>
      <c r="C139" s="485"/>
      <c r="D139" s="485"/>
      <c r="E139" s="122"/>
      <c r="F139" s="192"/>
      <c r="G139" s="122"/>
      <c r="H139" s="123"/>
      <c r="I139" s="133"/>
      <c r="J139" s="133"/>
    </row>
    <row r="140" spans="1:10" hidden="1" x14ac:dyDescent="0.2">
      <c r="A140" s="487" t="s">
        <v>1446</v>
      </c>
      <c r="B140" s="487"/>
      <c r="C140" s="487"/>
      <c r="D140" s="487"/>
      <c r="E140" s="124">
        <f t="shared" ref="E140:J140" si="31">SUM(E139:E139)</f>
        <v>0</v>
      </c>
      <c r="F140" s="124">
        <f t="shared" si="31"/>
        <v>0</v>
      </c>
      <c r="G140" s="124">
        <f t="shared" si="31"/>
        <v>0</v>
      </c>
      <c r="H140" s="124">
        <f t="shared" si="31"/>
        <v>0</v>
      </c>
      <c r="I140" s="124">
        <f t="shared" si="31"/>
        <v>0</v>
      </c>
      <c r="J140" s="124">
        <f t="shared" si="31"/>
        <v>0</v>
      </c>
    </row>
    <row r="141" spans="1:10" x14ac:dyDescent="0.2">
      <c r="A141" s="483"/>
      <c r="B141" s="483"/>
      <c r="C141" s="483"/>
      <c r="D141" s="483"/>
      <c r="E141" s="483"/>
      <c r="F141" s="483"/>
      <c r="G141" s="483"/>
      <c r="H141" s="483"/>
      <c r="I141" s="483"/>
      <c r="J141" s="483"/>
    </row>
    <row r="142" spans="1:10" ht="15" customHeight="1" x14ac:dyDescent="0.2">
      <c r="A142" s="482" t="s">
        <v>262</v>
      </c>
      <c r="B142" s="482"/>
      <c r="C142" s="482"/>
      <c r="D142" s="482"/>
      <c r="E142" s="482"/>
      <c r="F142" s="482"/>
      <c r="G142" s="482"/>
      <c r="H142" s="482"/>
      <c r="I142" s="482"/>
      <c r="J142" s="482"/>
    </row>
    <row r="143" spans="1:10" ht="33.75" x14ac:dyDescent="0.2">
      <c r="A143" s="131" t="s">
        <v>225</v>
      </c>
      <c r="B143" s="493" t="s">
        <v>224</v>
      </c>
      <c r="C143" s="493"/>
      <c r="D143" s="493"/>
      <c r="E143" s="120" t="str">
        <f t="shared" ref="E143:J143" si="32">E24</f>
        <v>Actuals           2013-2014</v>
      </c>
      <c r="F143" s="120" t="str">
        <f t="shared" si="32"/>
        <v>Approved Estimates          2014-2015</v>
      </c>
      <c r="G143" s="120" t="str">
        <f t="shared" si="32"/>
        <v>Revised Estimates                 2014-2015</v>
      </c>
      <c r="H143" s="120" t="str">
        <f t="shared" si="32"/>
        <v>Budget Estimates      2015-2016</v>
      </c>
      <c r="I143" s="120" t="str">
        <f t="shared" si="32"/>
        <v>Forward Estimates     2016-2017</v>
      </c>
      <c r="J143" s="120" t="str">
        <f t="shared" si="32"/>
        <v>Forward Estimates     2017-2018</v>
      </c>
    </row>
    <row r="144" spans="1:10" ht="15" customHeight="1" x14ac:dyDescent="0.2">
      <c r="A144" s="493" t="s">
        <v>6</v>
      </c>
      <c r="B144" s="493"/>
      <c r="C144" s="493"/>
      <c r="D144" s="493"/>
      <c r="E144" s="493"/>
      <c r="F144" s="493"/>
      <c r="G144" s="493"/>
      <c r="H144" s="493"/>
      <c r="I144" s="493"/>
      <c r="J144" s="137"/>
    </row>
    <row r="145" spans="1:10" x14ac:dyDescent="0.2">
      <c r="A145" s="213">
        <v>210</v>
      </c>
      <c r="B145" s="483" t="s">
        <v>6</v>
      </c>
      <c r="C145" s="483"/>
      <c r="D145" s="483"/>
      <c r="E145" s="157">
        <v>1150737.3799999999</v>
      </c>
      <c r="F145" s="155">
        <v>1243400</v>
      </c>
      <c r="G145" s="157">
        <v>1243400</v>
      </c>
      <c r="H145" s="156">
        <v>1288000</v>
      </c>
      <c r="I145" s="157">
        <v>1365000</v>
      </c>
      <c r="J145" s="157">
        <v>1374900</v>
      </c>
    </row>
    <row r="146" spans="1:10" x14ac:dyDescent="0.2">
      <c r="A146" s="213">
        <v>212</v>
      </c>
      <c r="B146" s="483" t="s">
        <v>8</v>
      </c>
      <c r="C146" s="483"/>
      <c r="D146" s="483"/>
      <c r="E146" s="157">
        <v>101465.64</v>
      </c>
      <c r="F146" s="155">
        <v>136200</v>
      </c>
      <c r="G146" s="157">
        <v>136200</v>
      </c>
      <c r="H146" s="156">
        <v>109400</v>
      </c>
      <c r="I146" s="157">
        <v>109400</v>
      </c>
      <c r="J146" s="157">
        <v>109400</v>
      </c>
    </row>
    <row r="147" spans="1:10" x14ac:dyDescent="0.2">
      <c r="A147" s="213">
        <v>216</v>
      </c>
      <c r="B147" s="483" t="s">
        <v>9</v>
      </c>
      <c r="C147" s="483"/>
      <c r="D147" s="483"/>
      <c r="E147" s="157">
        <v>396231.9</v>
      </c>
      <c r="F147" s="155">
        <v>426200</v>
      </c>
      <c r="G147" s="157">
        <v>426200</v>
      </c>
      <c r="H147" s="156">
        <v>417100</v>
      </c>
      <c r="I147" s="157">
        <v>426200</v>
      </c>
      <c r="J147" s="157">
        <v>426200</v>
      </c>
    </row>
    <row r="148" spans="1:10" x14ac:dyDescent="0.2">
      <c r="A148" s="213">
        <v>218</v>
      </c>
      <c r="B148" s="483" t="s">
        <v>272</v>
      </c>
      <c r="C148" s="483"/>
      <c r="D148" s="483"/>
      <c r="E148" s="157">
        <v>71268</v>
      </c>
      <c r="F148" s="155">
        <v>22500</v>
      </c>
      <c r="G148" s="157">
        <v>22500</v>
      </c>
      <c r="H148" s="156">
        <v>63100</v>
      </c>
      <c r="I148" s="157">
        <v>55000</v>
      </c>
      <c r="J148" s="157">
        <v>55000</v>
      </c>
    </row>
    <row r="149" spans="1:10" ht="15" customHeight="1" x14ac:dyDescent="0.2">
      <c r="A149" s="497" t="s">
        <v>273</v>
      </c>
      <c r="B149" s="497"/>
      <c r="C149" s="497"/>
      <c r="D149" s="497"/>
      <c r="E149" s="132">
        <f>SUM(E145:E148)</f>
        <v>1719702.92</v>
      </c>
      <c r="F149" s="132">
        <f t="shared" ref="F149:J149" si="33">SUM(F145:F148)</f>
        <v>1828300</v>
      </c>
      <c r="G149" s="132">
        <f t="shared" si="33"/>
        <v>1828300</v>
      </c>
      <c r="H149" s="132">
        <f t="shared" si="33"/>
        <v>1877600</v>
      </c>
      <c r="I149" s="132">
        <f t="shared" si="33"/>
        <v>1955600</v>
      </c>
      <c r="J149" s="132">
        <f t="shared" si="33"/>
        <v>1965500</v>
      </c>
    </row>
    <row r="150" spans="1:10" ht="15" customHeight="1" x14ac:dyDescent="0.2">
      <c r="A150" s="497" t="s">
        <v>274</v>
      </c>
      <c r="B150" s="497"/>
      <c r="C150" s="497"/>
      <c r="D150" s="497"/>
      <c r="E150" s="497"/>
      <c r="F150" s="497"/>
      <c r="G150" s="497"/>
      <c r="H150" s="497"/>
      <c r="I150" s="497"/>
      <c r="J150" s="137"/>
    </row>
    <row r="151" spans="1:10" x14ac:dyDescent="0.2">
      <c r="A151" s="213">
        <v>224</v>
      </c>
      <c r="B151" s="483" t="s">
        <v>187</v>
      </c>
      <c r="C151" s="483"/>
      <c r="D151" s="483"/>
      <c r="E151" s="157">
        <v>0</v>
      </c>
      <c r="F151" s="155">
        <v>0</v>
      </c>
      <c r="G151" s="157">
        <v>0</v>
      </c>
      <c r="H151" s="156">
        <v>23000</v>
      </c>
      <c r="I151" s="157">
        <v>23000</v>
      </c>
      <c r="J151" s="157">
        <v>23000</v>
      </c>
    </row>
    <row r="152" spans="1:10" x14ac:dyDescent="0.2">
      <c r="A152" s="213">
        <v>228</v>
      </c>
      <c r="B152" s="483" t="s">
        <v>189</v>
      </c>
      <c r="C152" s="483"/>
      <c r="D152" s="483"/>
      <c r="E152" s="157">
        <v>74643.25</v>
      </c>
      <c r="F152" s="155">
        <v>75000</v>
      </c>
      <c r="G152" s="157">
        <v>75000</v>
      </c>
      <c r="H152" s="156">
        <v>75000</v>
      </c>
      <c r="I152" s="157">
        <v>75000</v>
      </c>
      <c r="J152" s="157">
        <v>75000</v>
      </c>
    </row>
    <row r="153" spans="1:10" x14ac:dyDescent="0.2">
      <c r="A153" s="213">
        <v>229</v>
      </c>
      <c r="B153" s="483" t="s">
        <v>190</v>
      </c>
      <c r="C153" s="483"/>
      <c r="D153" s="483"/>
      <c r="E153" s="157">
        <v>9847.7199999999993</v>
      </c>
      <c r="F153" s="155">
        <v>10000</v>
      </c>
      <c r="G153" s="157">
        <v>10000</v>
      </c>
      <c r="H153" s="156">
        <v>10000</v>
      </c>
      <c r="I153" s="157">
        <v>10000</v>
      </c>
      <c r="J153" s="157">
        <v>10000</v>
      </c>
    </row>
    <row r="154" spans="1:10" x14ac:dyDescent="0.2">
      <c r="A154" s="213">
        <v>232</v>
      </c>
      <c r="B154" s="483" t="s">
        <v>192</v>
      </c>
      <c r="C154" s="483"/>
      <c r="D154" s="483"/>
      <c r="E154" s="157">
        <v>29699.9</v>
      </c>
      <c r="F154" s="155">
        <v>35000</v>
      </c>
      <c r="G154" s="157">
        <v>35000</v>
      </c>
      <c r="H154" s="156">
        <v>35000</v>
      </c>
      <c r="I154" s="157">
        <v>35000</v>
      </c>
      <c r="J154" s="157">
        <v>35000</v>
      </c>
    </row>
    <row r="155" spans="1:10" x14ac:dyDescent="0.2">
      <c r="A155" s="213">
        <v>236</v>
      </c>
      <c r="B155" s="483" t="s">
        <v>194</v>
      </c>
      <c r="C155" s="483"/>
      <c r="D155" s="483"/>
      <c r="E155" s="157">
        <v>159680.01</v>
      </c>
      <c r="F155" s="155">
        <v>150000</v>
      </c>
      <c r="G155" s="157">
        <v>150000</v>
      </c>
      <c r="H155" s="156">
        <v>150000</v>
      </c>
      <c r="I155" s="157">
        <v>150000</v>
      </c>
      <c r="J155" s="157">
        <v>150000</v>
      </c>
    </row>
    <row r="156" spans="1:10" x14ac:dyDescent="0.2">
      <c r="A156" s="213">
        <v>266</v>
      </c>
      <c r="B156" s="483" t="s">
        <v>205</v>
      </c>
      <c r="C156" s="483"/>
      <c r="D156" s="483"/>
      <c r="E156" s="157">
        <v>39786.29</v>
      </c>
      <c r="F156" s="155">
        <v>40000</v>
      </c>
      <c r="G156" s="157">
        <v>40000</v>
      </c>
      <c r="H156" s="156">
        <v>40000</v>
      </c>
      <c r="I156" s="157">
        <v>40000</v>
      </c>
      <c r="J156" s="157">
        <v>40000</v>
      </c>
    </row>
    <row r="157" spans="1:10" ht="15" customHeight="1" x14ac:dyDescent="0.2">
      <c r="A157" s="497" t="s">
        <v>276</v>
      </c>
      <c r="B157" s="497"/>
      <c r="C157" s="497"/>
      <c r="D157" s="497"/>
      <c r="E157" s="132">
        <f t="shared" ref="E157:J157" si="34">SUM(E151:E156)</f>
        <v>313657.17</v>
      </c>
      <c r="F157" s="132">
        <f t="shared" si="34"/>
        <v>310000</v>
      </c>
      <c r="G157" s="132">
        <f t="shared" si="34"/>
        <v>310000</v>
      </c>
      <c r="H157" s="132">
        <f t="shared" si="34"/>
        <v>333000</v>
      </c>
      <c r="I157" s="132">
        <f t="shared" si="34"/>
        <v>333000</v>
      </c>
      <c r="J157" s="132">
        <f t="shared" si="34"/>
        <v>333000</v>
      </c>
    </row>
    <row r="158" spans="1:10" ht="15" customHeight="1" x14ac:dyDescent="0.2">
      <c r="A158" s="498" t="s">
        <v>277</v>
      </c>
      <c r="B158" s="498"/>
      <c r="C158" s="498"/>
      <c r="D158" s="498"/>
      <c r="E158" s="134">
        <f t="shared" ref="E158:J158" si="35">SUM(E149,E157)</f>
        <v>2033360.0899999999</v>
      </c>
      <c r="F158" s="134">
        <f t="shared" si="35"/>
        <v>2138300</v>
      </c>
      <c r="G158" s="134">
        <f t="shared" si="35"/>
        <v>2138300</v>
      </c>
      <c r="H158" s="134">
        <f t="shared" si="35"/>
        <v>2210600</v>
      </c>
      <c r="I158" s="134">
        <f t="shared" si="35"/>
        <v>2288600</v>
      </c>
      <c r="J158" s="134">
        <f t="shared" si="35"/>
        <v>2298500</v>
      </c>
    </row>
    <row r="159" spans="1:10" ht="15" customHeight="1" x14ac:dyDescent="0.2">
      <c r="A159" s="483"/>
      <c r="B159" s="483"/>
      <c r="C159" s="483"/>
      <c r="D159" s="483"/>
      <c r="E159" s="483"/>
      <c r="F159" s="483"/>
      <c r="G159" s="483"/>
      <c r="H159" s="483"/>
      <c r="I159" s="483"/>
      <c r="J159" s="137"/>
    </row>
    <row r="160" spans="1:10" x14ac:dyDescent="0.2">
      <c r="A160" s="500" t="s">
        <v>14</v>
      </c>
      <c r="B160" s="500"/>
      <c r="C160" s="500"/>
      <c r="D160" s="500"/>
      <c r="E160" s="500"/>
      <c r="F160" s="500"/>
      <c r="G160" s="500"/>
      <c r="H160" s="500"/>
      <c r="I160" s="500"/>
      <c r="J160" s="500"/>
    </row>
    <row r="161" spans="1:10" ht="18.75" customHeight="1" x14ac:dyDescent="0.2">
      <c r="A161" s="484" t="s">
        <v>224</v>
      </c>
      <c r="B161" s="484"/>
      <c r="C161" s="484"/>
      <c r="D161" s="484"/>
      <c r="E161" s="482" t="str">
        <f t="shared" ref="E161:J161" si="36">E24</f>
        <v>Actuals           2013-2014</v>
      </c>
      <c r="F161" s="482" t="str">
        <f t="shared" si="36"/>
        <v>Approved Estimates          2014-2015</v>
      </c>
      <c r="G161" s="482" t="str">
        <f t="shared" si="36"/>
        <v>Revised Estimates                 2014-2015</v>
      </c>
      <c r="H161" s="482" t="str">
        <f t="shared" si="36"/>
        <v>Budget Estimates      2015-2016</v>
      </c>
      <c r="I161" s="482" t="str">
        <f t="shared" si="36"/>
        <v>Forward Estimates     2016-2017</v>
      </c>
      <c r="J161" s="482" t="str">
        <f t="shared" si="36"/>
        <v>Forward Estimates     2017-2018</v>
      </c>
    </row>
    <row r="162" spans="1:10" ht="15" customHeight="1" x14ac:dyDescent="0.2">
      <c r="A162" s="119" t="s">
        <v>225</v>
      </c>
      <c r="B162" s="119" t="s">
        <v>226</v>
      </c>
      <c r="C162" s="484" t="s">
        <v>227</v>
      </c>
      <c r="D162" s="484"/>
      <c r="E162" s="475"/>
      <c r="F162" s="475"/>
      <c r="G162" s="475"/>
      <c r="H162" s="475"/>
      <c r="I162" s="475"/>
      <c r="J162" s="475"/>
    </row>
    <row r="163" spans="1:10" x14ac:dyDescent="0.2">
      <c r="A163" s="135"/>
      <c r="B163" s="135"/>
      <c r="C163" s="497"/>
      <c r="D163" s="497"/>
      <c r="E163" s="133"/>
      <c r="F163" s="155"/>
      <c r="G163" s="133"/>
      <c r="H163" s="123"/>
      <c r="I163" s="133"/>
      <c r="J163" s="122"/>
    </row>
    <row r="164" spans="1:10" x14ac:dyDescent="0.2">
      <c r="A164" s="135"/>
      <c r="B164" s="135"/>
      <c r="C164" s="497"/>
      <c r="D164" s="497"/>
      <c r="E164" s="133"/>
      <c r="F164" s="155"/>
      <c r="G164" s="133"/>
      <c r="H164" s="123"/>
      <c r="I164" s="133"/>
      <c r="J164" s="122"/>
    </row>
    <row r="165" spans="1:10" x14ac:dyDescent="0.2">
      <c r="A165" s="487" t="s">
        <v>14</v>
      </c>
      <c r="B165" s="487"/>
      <c r="C165" s="487"/>
      <c r="D165" s="487"/>
      <c r="E165" s="124">
        <v>0</v>
      </c>
      <c r="F165" s="124">
        <v>0</v>
      </c>
      <c r="G165" s="124">
        <v>0</v>
      </c>
      <c r="H165" s="124">
        <v>0</v>
      </c>
      <c r="I165" s="124">
        <v>0</v>
      </c>
      <c r="J165" s="124">
        <v>0</v>
      </c>
    </row>
    <row r="166" spans="1:10" ht="15" customHeight="1" x14ac:dyDescent="0.2">
      <c r="A166" s="537"/>
      <c r="B166" s="537"/>
      <c r="C166" s="537"/>
      <c r="D166" s="537"/>
      <c r="E166" s="537"/>
      <c r="F166" s="537"/>
      <c r="G166" s="537"/>
      <c r="H166" s="537"/>
      <c r="I166" s="537"/>
      <c r="J166" s="537"/>
    </row>
    <row r="167" spans="1:10" x14ac:dyDescent="0.2">
      <c r="A167" s="499" t="s">
        <v>266</v>
      </c>
      <c r="B167" s="499"/>
      <c r="C167" s="499"/>
      <c r="D167" s="499"/>
      <c r="E167" s="499"/>
      <c r="F167" s="499"/>
      <c r="G167" s="499"/>
      <c r="H167" s="499"/>
      <c r="I167" s="499"/>
      <c r="J167" s="499"/>
    </row>
    <row r="168" spans="1:10" ht="15" customHeight="1" x14ac:dyDescent="0.2">
      <c r="A168" s="484" t="s">
        <v>278</v>
      </c>
      <c r="B168" s="484"/>
      <c r="C168" s="484"/>
      <c r="D168" s="120" t="s">
        <v>279</v>
      </c>
      <c r="E168" s="120" t="s">
        <v>280</v>
      </c>
      <c r="F168" s="484" t="s">
        <v>278</v>
      </c>
      <c r="G168" s="484"/>
      <c r="H168" s="484"/>
      <c r="I168" s="120" t="s">
        <v>279</v>
      </c>
      <c r="J168" s="120" t="s">
        <v>280</v>
      </c>
    </row>
    <row r="169" spans="1:10" ht="15" customHeight="1" x14ac:dyDescent="0.2">
      <c r="A169" s="485" t="s">
        <v>2609</v>
      </c>
      <c r="B169" s="485"/>
      <c r="C169" s="485"/>
      <c r="D169" s="121" t="s">
        <v>2323</v>
      </c>
      <c r="E169" s="121">
        <v>1</v>
      </c>
      <c r="F169" s="485" t="s">
        <v>2610</v>
      </c>
      <c r="G169" s="485"/>
      <c r="H169" s="485"/>
      <c r="I169" s="121" t="s">
        <v>2317</v>
      </c>
      <c r="J169" s="121">
        <v>6</v>
      </c>
    </row>
    <row r="170" spans="1:10" ht="15" customHeight="1" x14ac:dyDescent="0.2">
      <c r="A170" s="485" t="s">
        <v>2611</v>
      </c>
      <c r="B170" s="485"/>
      <c r="C170" s="485"/>
      <c r="D170" s="121" t="s">
        <v>2612</v>
      </c>
      <c r="E170" s="121">
        <v>1</v>
      </c>
      <c r="F170" s="485" t="s">
        <v>2613</v>
      </c>
      <c r="G170" s="485"/>
      <c r="H170" s="485"/>
      <c r="I170" s="121" t="s">
        <v>2614</v>
      </c>
      <c r="J170" s="121">
        <v>2</v>
      </c>
    </row>
    <row r="171" spans="1:10" ht="15" customHeight="1" x14ac:dyDescent="0.2">
      <c r="A171" s="485" t="s">
        <v>2615</v>
      </c>
      <c r="B171" s="485"/>
      <c r="C171" s="485"/>
      <c r="D171" s="121" t="s">
        <v>2323</v>
      </c>
      <c r="E171" s="121">
        <v>1</v>
      </c>
      <c r="F171" s="485" t="s">
        <v>2616</v>
      </c>
      <c r="G171" s="485"/>
      <c r="H171" s="485"/>
      <c r="I171" s="121" t="s">
        <v>2617</v>
      </c>
      <c r="J171" s="121">
        <v>1</v>
      </c>
    </row>
    <row r="172" spans="1:10" ht="15" customHeight="1" x14ac:dyDescent="0.2">
      <c r="A172" s="485" t="s">
        <v>2618</v>
      </c>
      <c r="B172" s="485"/>
      <c r="C172" s="485"/>
      <c r="D172" s="121" t="s">
        <v>2302</v>
      </c>
      <c r="E172" s="121">
        <v>1</v>
      </c>
      <c r="F172" s="485" t="s">
        <v>2619</v>
      </c>
      <c r="G172" s="485"/>
      <c r="H172" s="485"/>
      <c r="I172" s="121" t="s">
        <v>2620</v>
      </c>
      <c r="J172" s="121">
        <v>1</v>
      </c>
    </row>
    <row r="173" spans="1:10" ht="15" customHeight="1" x14ac:dyDescent="0.2">
      <c r="A173" s="485" t="s">
        <v>2621</v>
      </c>
      <c r="B173" s="485"/>
      <c r="C173" s="485"/>
      <c r="D173" s="121" t="s">
        <v>2622</v>
      </c>
      <c r="E173" s="121">
        <v>1</v>
      </c>
      <c r="F173" s="485" t="s">
        <v>2623</v>
      </c>
      <c r="G173" s="485"/>
      <c r="H173" s="485"/>
      <c r="I173" s="121" t="s">
        <v>1157</v>
      </c>
      <c r="J173" s="121">
        <v>1</v>
      </c>
    </row>
    <row r="174" spans="1:10" ht="15" customHeight="1" x14ac:dyDescent="0.2">
      <c r="A174" s="485" t="s">
        <v>2624</v>
      </c>
      <c r="B174" s="485"/>
      <c r="C174" s="485"/>
      <c r="D174" s="121" t="s">
        <v>1155</v>
      </c>
      <c r="E174" s="121">
        <v>1</v>
      </c>
      <c r="F174" s="485" t="s">
        <v>2625</v>
      </c>
      <c r="G174" s="485"/>
      <c r="H174" s="485"/>
      <c r="I174" s="121" t="s">
        <v>2612</v>
      </c>
      <c r="J174" s="121">
        <v>1</v>
      </c>
    </row>
    <row r="175" spans="1:10" ht="15" customHeight="1" x14ac:dyDescent="0.2">
      <c r="A175" s="485" t="s">
        <v>2626</v>
      </c>
      <c r="B175" s="485"/>
      <c r="C175" s="485"/>
      <c r="D175" s="121" t="s">
        <v>1155</v>
      </c>
      <c r="E175" s="121">
        <v>1</v>
      </c>
      <c r="F175" s="485" t="s">
        <v>2627</v>
      </c>
      <c r="G175" s="485"/>
      <c r="H175" s="485"/>
      <c r="I175" s="121" t="s">
        <v>2317</v>
      </c>
      <c r="J175" s="121">
        <v>1</v>
      </c>
    </row>
    <row r="176" spans="1:10" ht="15" customHeight="1" x14ac:dyDescent="0.2">
      <c r="A176" s="485" t="s">
        <v>2628</v>
      </c>
      <c r="B176" s="485"/>
      <c r="C176" s="485"/>
      <c r="D176" s="121" t="s">
        <v>1155</v>
      </c>
      <c r="E176" s="121">
        <v>1</v>
      </c>
      <c r="F176" s="485" t="s">
        <v>2629</v>
      </c>
      <c r="G176" s="485"/>
      <c r="H176" s="485"/>
      <c r="I176" s="121" t="s">
        <v>2630</v>
      </c>
      <c r="J176" s="121">
        <v>2</v>
      </c>
    </row>
    <row r="177" spans="1:10" ht="15" customHeight="1" x14ac:dyDescent="0.2">
      <c r="A177" s="485" t="s">
        <v>2631</v>
      </c>
      <c r="B177" s="485"/>
      <c r="C177" s="485"/>
      <c r="D177" s="121" t="s">
        <v>2304</v>
      </c>
      <c r="E177" s="121">
        <v>1</v>
      </c>
      <c r="F177" s="485" t="s">
        <v>2318</v>
      </c>
      <c r="G177" s="485"/>
      <c r="H177" s="485"/>
      <c r="I177" s="121" t="s">
        <v>2319</v>
      </c>
      <c r="J177" s="121">
        <v>2</v>
      </c>
    </row>
    <row r="178" spans="1:10" ht="15" customHeight="1" x14ac:dyDescent="0.2">
      <c r="A178" s="485" t="s">
        <v>2632</v>
      </c>
      <c r="B178" s="485"/>
      <c r="C178" s="485"/>
      <c r="D178" s="121" t="s">
        <v>2304</v>
      </c>
      <c r="E178" s="121">
        <v>1</v>
      </c>
      <c r="F178" s="485" t="s">
        <v>2368</v>
      </c>
      <c r="G178" s="485"/>
      <c r="H178" s="485"/>
      <c r="I178" s="121">
        <v>0</v>
      </c>
      <c r="J178" s="121">
        <v>3</v>
      </c>
    </row>
    <row r="179" spans="1:10" ht="15" customHeight="1" x14ac:dyDescent="0.2">
      <c r="A179" s="485" t="s">
        <v>2633</v>
      </c>
      <c r="B179" s="485"/>
      <c r="C179" s="485"/>
      <c r="D179" s="121" t="s">
        <v>2317</v>
      </c>
      <c r="E179" s="121">
        <v>1</v>
      </c>
      <c r="F179" s="485" t="s">
        <v>2634</v>
      </c>
      <c r="G179" s="485"/>
      <c r="H179" s="485"/>
      <c r="I179" s="121">
        <v>0</v>
      </c>
      <c r="J179" s="121">
        <v>4</v>
      </c>
    </row>
    <row r="180" spans="1:10" x14ac:dyDescent="0.2">
      <c r="A180" s="585" t="s">
        <v>281</v>
      </c>
      <c r="B180" s="585"/>
      <c r="C180" s="585"/>
      <c r="D180" s="585"/>
      <c r="E180" s="585"/>
      <c r="F180" s="585"/>
      <c r="G180" s="585"/>
      <c r="H180" s="585"/>
      <c r="I180" s="585"/>
      <c r="J180" s="252">
        <f>SUM(E169:E179,J169:J179)</f>
        <v>35</v>
      </c>
    </row>
    <row r="181" spans="1:10" ht="15" customHeight="1" x14ac:dyDescent="0.2">
      <c r="A181" s="483"/>
      <c r="B181" s="483"/>
      <c r="C181" s="483"/>
      <c r="D181" s="483"/>
      <c r="E181" s="483"/>
      <c r="F181" s="483"/>
      <c r="G181" s="483"/>
      <c r="H181" s="483"/>
      <c r="I181" s="483"/>
      <c r="J181" s="483"/>
    </row>
    <row r="182" spans="1:10" x14ac:dyDescent="0.2">
      <c r="A182" s="502" t="s">
        <v>282</v>
      </c>
      <c r="B182" s="502"/>
      <c r="C182" s="502"/>
      <c r="D182" s="502"/>
      <c r="E182" s="502"/>
      <c r="F182" s="502"/>
      <c r="G182" s="502"/>
      <c r="H182" s="502"/>
      <c r="I182" s="502"/>
      <c r="J182" s="502"/>
    </row>
    <row r="183" spans="1:10" ht="15" customHeight="1" x14ac:dyDescent="0.2">
      <c r="A183" s="503" t="s">
        <v>283</v>
      </c>
      <c r="B183" s="503"/>
      <c r="C183" s="503"/>
      <c r="D183" s="503"/>
      <c r="E183" s="503"/>
      <c r="F183" s="503"/>
      <c r="G183" s="503"/>
      <c r="H183" s="503"/>
      <c r="I183" s="503"/>
      <c r="J183" s="503"/>
    </row>
    <row r="184" spans="1:10" ht="15" customHeight="1" x14ac:dyDescent="0.2">
      <c r="A184" s="483"/>
      <c r="B184" s="483"/>
      <c r="C184" s="483"/>
      <c r="D184" s="483"/>
      <c r="E184" s="483"/>
      <c r="F184" s="483"/>
      <c r="G184" s="483"/>
      <c r="H184" s="483"/>
      <c r="I184" s="483"/>
      <c r="J184" s="483"/>
    </row>
    <row r="185" spans="1:10" x14ac:dyDescent="0.2">
      <c r="A185" s="483"/>
      <c r="B185" s="483"/>
      <c r="C185" s="483"/>
      <c r="D185" s="483"/>
      <c r="E185" s="483"/>
      <c r="F185" s="483"/>
      <c r="G185" s="483"/>
      <c r="H185" s="483"/>
      <c r="I185" s="483"/>
      <c r="J185" s="483"/>
    </row>
    <row r="186" spans="1:10" x14ac:dyDescent="0.2">
      <c r="A186" s="483"/>
      <c r="B186" s="483"/>
      <c r="C186" s="483"/>
      <c r="D186" s="483"/>
      <c r="E186" s="483"/>
      <c r="F186" s="483"/>
      <c r="G186" s="483"/>
      <c r="H186" s="483"/>
      <c r="I186" s="483"/>
      <c r="J186" s="483"/>
    </row>
    <row r="187" spans="1:10" x14ac:dyDescent="0.2">
      <c r="A187" s="506" t="s">
        <v>359</v>
      </c>
      <c r="B187" s="506"/>
      <c r="C187" s="506"/>
      <c r="D187" s="506"/>
      <c r="E187" s="506"/>
      <c r="F187" s="506"/>
      <c r="G187" s="506"/>
      <c r="H187" s="506"/>
      <c r="I187" s="506"/>
      <c r="J187" s="506"/>
    </row>
    <row r="188" spans="1:10" ht="15" customHeight="1" x14ac:dyDescent="0.2">
      <c r="A188" s="544" t="s">
        <v>1469</v>
      </c>
      <c r="B188" s="544"/>
      <c r="C188" s="544"/>
      <c r="D188" s="544"/>
      <c r="E188" s="544"/>
      <c r="F188" s="544"/>
      <c r="G188" s="544"/>
      <c r="H188" s="544"/>
      <c r="I188" s="544"/>
      <c r="J188" s="544"/>
    </row>
    <row r="189" spans="1:10" x14ac:dyDescent="0.2">
      <c r="A189" s="544" t="s">
        <v>1470</v>
      </c>
      <c r="B189" s="544"/>
      <c r="C189" s="544"/>
      <c r="D189" s="544"/>
      <c r="E189" s="544"/>
      <c r="F189" s="544"/>
      <c r="G189" s="544"/>
      <c r="H189" s="544"/>
      <c r="I189" s="544"/>
      <c r="J189" s="544"/>
    </row>
    <row r="190" spans="1:10" x14ac:dyDescent="0.2">
      <c r="A190" s="483"/>
      <c r="B190" s="483"/>
      <c r="C190" s="483"/>
      <c r="D190" s="483"/>
      <c r="E190" s="483"/>
      <c r="F190" s="483"/>
      <c r="G190" s="483"/>
      <c r="H190" s="483"/>
      <c r="I190" s="483"/>
      <c r="J190" s="483"/>
    </row>
    <row r="191" spans="1:10" x14ac:dyDescent="0.2">
      <c r="A191" s="483"/>
      <c r="B191" s="483"/>
      <c r="C191" s="483"/>
      <c r="D191" s="483"/>
      <c r="E191" s="483"/>
      <c r="F191" s="483"/>
      <c r="G191" s="483"/>
      <c r="H191" s="483"/>
      <c r="I191" s="483"/>
      <c r="J191" s="483"/>
    </row>
    <row r="192" spans="1:10" ht="22.5" x14ac:dyDescent="0.2">
      <c r="A192" s="502" t="s">
        <v>289</v>
      </c>
      <c r="B192" s="502"/>
      <c r="C192" s="502"/>
      <c r="D192" s="502"/>
      <c r="E192" s="502"/>
      <c r="F192" s="148" t="s">
        <v>290</v>
      </c>
      <c r="G192" s="148" t="s">
        <v>291</v>
      </c>
      <c r="H192" s="148" t="s">
        <v>292</v>
      </c>
      <c r="I192" s="148" t="s">
        <v>293</v>
      </c>
      <c r="J192" s="148" t="s">
        <v>294</v>
      </c>
    </row>
    <row r="193" spans="1:10" ht="17.25" customHeight="1" x14ac:dyDescent="0.2">
      <c r="A193" s="502" t="s">
        <v>295</v>
      </c>
      <c r="B193" s="502"/>
      <c r="C193" s="502"/>
      <c r="D193" s="502"/>
      <c r="E193" s="502"/>
      <c r="F193" s="502"/>
      <c r="G193" s="502"/>
      <c r="H193" s="502"/>
      <c r="I193" s="502"/>
      <c r="J193" s="502"/>
    </row>
    <row r="194" spans="1:10" ht="15" customHeight="1" x14ac:dyDescent="0.2">
      <c r="A194" s="530" t="s">
        <v>1471</v>
      </c>
      <c r="B194" s="530"/>
      <c r="C194" s="530"/>
      <c r="D194" s="530"/>
      <c r="E194" s="530"/>
      <c r="F194" s="200"/>
      <c r="G194" s="137"/>
      <c r="H194" s="137"/>
      <c r="I194" s="137"/>
      <c r="J194" s="137"/>
    </row>
    <row r="195" spans="1:10" x14ac:dyDescent="0.2">
      <c r="A195" s="530" t="s">
        <v>1472</v>
      </c>
      <c r="B195" s="530"/>
      <c r="C195" s="530"/>
      <c r="D195" s="530"/>
      <c r="E195" s="530"/>
      <c r="F195" s="200"/>
      <c r="G195" s="137"/>
      <c r="H195" s="137"/>
      <c r="I195" s="137"/>
      <c r="J195" s="137"/>
    </row>
    <row r="196" spans="1:10" x14ac:dyDescent="0.2">
      <c r="A196" s="530" t="s">
        <v>1473</v>
      </c>
      <c r="B196" s="530"/>
      <c r="C196" s="530"/>
      <c r="D196" s="530"/>
      <c r="E196" s="530"/>
      <c r="F196" s="200"/>
      <c r="G196" s="137"/>
      <c r="H196" s="137"/>
      <c r="I196" s="137"/>
      <c r="J196" s="137"/>
    </row>
    <row r="197" spans="1:10" x14ac:dyDescent="0.2">
      <c r="A197" s="530" t="s">
        <v>1474</v>
      </c>
      <c r="B197" s="530"/>
      <c r="C197" s="530"/>
      <c r="D197" s="530"/>
      <c r="E197" s="530"/>
      <c r="F197" s="200"/>
      <c r="G197" s="137"/>
      <c r="H197" s="137"/>
      <c r="I197" s="137"/>
      <c r="J197" s="137"/>
    </row>
    <row r="198" spans="1:10" x14ac:dyDescent="0.2">
      <c r="A198" s="530" t="s">
        <v>1475</v>
      </c>
      <c r="B198" s="530"/>
      <c r="C198" s="530"/>
      <c r="D198" s="530"/>
      <c r="E198" s="530"/>
      <c r="F198" s="200"/>
      <c r="G198" s="137"/>
      <c r="H198" s="137"/>
      <c r="I198" s="137"/>
      <c r="J198" s="137"/>
    </row>
    <row r="199" spans="1:10" ht="22.5" customHeight="1" x14ac:dyDescent="0.2">
      <c r="A199" s="507"/>
      <c r="B199" s="507"/>
      <c r="C199" s="507"/>
      <c r="D199" s="507"/>
      <c r="E199" s="507"/>
      <c r="F199" s="200"/>
      <c r="G199" s="137"/>
      <c r="H199" s="137"/>
      <c r="I199" s="137"/>
      <c r="J199" s="137"/>
    </row>
    <row r="200" spans="1:10" ht="24" customHeight="1" x14ac:dyDescent="0.2">
      <c r="A200" s="502" t="s">
        <v>300</v>
      </c>
      <c r="B200" s="502"/>
      <c r="C200" s="502"/>
      <c r="D200" s="502"/>
      <c r="E200" s="502"/>
      <c r="F200" s="502"/>
      <c r="G200" s="502"/>
      <c r="H200" s="502"/>
      <c r="I200" s="502"/>
      <c r="J200" s="502"/>
    </row>
    <row r="201" spans="1:10" s="236" customFormat="1" ht="15" customHeight="1" x14ac:dyDescent="0.2">
      <c r="A201" s="530" t="s">
        <v>1476</v>
      </c>
      <c r="B201" s="530"/>
      <c r="C201" s="530"/>
      <c r="D201" s="530"/>
      <c r="E201" s="530"/>
      <c r="F201" s="200"/>
      <c r="G201" s="137"/>
      <c r="H201" s="137"/>
      <c r="I201" s="137"/>
      <c r="J201" s="137"/>
    </row>
    <row r="202" spans="1:10" ht="15" customHeight="1" x14ac:dyDescent="0.2">
      <c r="A202" s="530" t="s">
        <v>1477</v>
      </c>
      <c r="B202" s="530"/>
      <c r="C202" s="530"/>
      <c r="D202" s="530"/>
      <c r="E202" s="530"/>
      <c r="F202" s="200"/>
      <c r="G202" s="137"/>
      <c r="H202" s="137"/>
      <c r="I202" s="137"/>
      <c r="J202" s="137"/>
    </row>
    <row r="203" spans="1:10" ht="15" customHeight="1" x14ac:dyDescent="0.2">
      <c r="A203" s="530" t="s">
        <v>1478</v>
      </c>
      <c r="B203" s="530"/>
      <c r="C203" s="530"/>
      <c r="D203" s="530"/>
      <c r="E203" s="530"/>
      <c r="F203" s="200"/>
      <c r="G203" s="137"/>
      <c r="H203" s="137"/>
      <c r="I203" s="137"/>
      <c r="J203" s="137"/>
    </row>
    <row r="204" spans="1:10" ht="15" customHeight="1" x14ac:dyDescent="0.2">
      <c r="A204" s="530" t="s">
        <v>1479</v>
      </c>
      <c r="B204" s="530"/>
      <c r="C204" s="530"/>
      <c r="D204" s="530"/>
      <c r="E204" s="530"/>
      <c r="F204" s="200"/>
      <c r="G204" s="137"/>
      <c r="H204" s="137"/>
      <c r="I204" s="137"/>
      <c r="J204" s="137"/>
    </row>
    <row r="205" spans="1:10" x14ac:dyDescent="0.2">
      <c r="A205" s="530" t="s">
        <v>1480</v>
      </c>
      <c r="B205" s="530"/>
      <c r="C205" s="530"/>
      <c r="D205" s="530"/>
      <c r="E205" s="530"/>
      <c r="F205" s="200"/>
      <c r="G205" s="137"/>
      <c r="H205" s="137"/>
      <c r="I205" s="137"/>
      <c r="J205" s="137"/>
    </row>
    <row r="206" spans="1:10" ht="15" customHeight="1" x14ac:dyDescent="0.2">
      <c r="A206" s="530" t="s">
        <v>1481</v>
      </c>
      <c r="B206" s="530"/>
      <c r="C206" s="530"/>
      <c r="D206" s="530"/>
      <c r="E206" s="530"/>
      <c r="F206" s="200"/>
      <c r="G206" s="137"/>
      <c r="H206" s="137"/>
      <c r="I206" s="137"/>
      <c r="J206" s="137"/>
    </row>
    <row r="207" spans="1:10" ht="15" customHeight="1" x14ac:dyDescent="0.2">
      <c r="A207" s="530" t="s">
        <v>1482</v>
      </c>
      <c r="B207" s="530"/>
      <c r="C207" s="530"/>
      <c r="D207" s="530"/>
      <c r="E207" s="530"/>
      <c r="F207" s="200"/>
      <c r="G207" s="137"/>
      <c r="H207" s="137"/>
      <c r="I207" s="137"/>
      <c r="J207" s="137"/>
    </row>
    <row r="208" spans="1:10" x14ac:dyDescent="0.2">
      <c r="A208" s="530" t="s">
        <v>1483</v>
      </c>
      <c r="B208" s="530"/>
      <c r="C208" s="530"/>
      <c r="D208" s="530"/>
      <c r="E208" s="530"/>
      <c r="F208" s="200"/>
      <c r="G208" s="137"/>
      <c r="H208" s="137"/>
      <c r="I208" s="137"/>
      <c r="J208" s="137"/>
    </row>
    <row r="209" spans="1:10" x14ac:dyDescent="0.2">
      <c r="A209" s="483"/>
      <c r="B209" s="483"/>
      <c r="C209" s="483"/>
      <c r="D209" s="483"/>
      <c r="E209" s="483"/>
      <c r="F209" s="483"/>
      <c r="G209" s="483"/>
      <c r="H209" s="483"/>
      <c r="I209" s="483"/>
      <c r="J209" s="483"/>
    </row>
    <row r="210" spans="1:10" ht="15" customHeight="1" x14ac:dyDescent="0.2">
      <c r="A210" s="492" t="s">
        <v>1484</v>
      </c>
      <c r="B210" s="492"/>
      <c r="C210" s="492"/>
      <c r="D210" s="492"/>
      <c r="E210" s="492"/>
      <c r="F210" s="492"/>
      <c r="G210" s="492"/>
      <c r="H210" s="492"/>
      <c r="I210" s="492"/>
      <c r="J210" s="492"/>
    </row>
    <row r="211" spans="1:10" x14ac:dyDescent="0.2">
      <c r="A211" s="578" t="s">
        <v>269</v>
      </c>
      <c r="B211" s="578"/>
      <c r="C211" s="578"/>
      <c r="D211" s="578"/>
      <c r="E211" s="578"/>
      <c r="F211" s="578"/>
      <c r="G211" s="578"/>
      <c r="H211" s="578"/>
      <c r="I211" s="578"/>
      <c r="J211" s="578"/>
    </row>
    <row r="212" spans="1:10" x14ac:dyDescent="0.2">
      <c r="A212" s="483" t="s">
        <v>1485</v>
      </c>
      <c r="B212" s="483"/>
      <c r="C212" s="483"/>
      <c r="D212" s="483"/>
      <c r="E212" s="483"/>
      <c r="F212" s="483"/>
      <c r="G212" s="483"/>
      <c r="H212" s="483"/>
      <c r="I212" s="483"/>
      <c r="J212" s="483"/>
    </row>
    <row r="213" spans="1:10" x14ac:dyDescent="0.2">
      <c r="A213" s="482" t="s">
        <v>271</v>
      </c>
      <c r="B213" s="482"/>
      <c r="C213" s="482"/>
      <c r="D213" s="482"/>
      <c r="E213" s="482"/>
      <c r="F213" s="482"/>
      <c r="G213" s="482"/>
      <c r="H213" s="482"/>
      <c r="I213" s="482"/>
      <c r="J213" s="482"/>
    </row>
    <row r="214" spans="1:10" ht="33.75" x14ac:dyDescent="0.2">
      <c r="A214" s="131" t="s">
        <v>225</v>
      </c>
      <c r="B214" s="493" t="s">
        <v>224</v>
      </c>
      <c r="C214" s="493"/>
      <c r="D214" s="493"/>
      <c r="E214" s="120" t="str">
        <f t="shared" ref="E214:J214" si="37">E24</f>
        <v>Actuals           2013-2014</v>
      </c>
      <c r="F214" s="120" t="str">
        <f t="shared" si="37"/>
        <v>Approved Estimates          2014-2015</v>
      </c>
      <c r="G214" s="120" t="str">
        <f t="shared" si="37"/>
        <v>Revised Estimates                 2014-2015</v>
      </c>
      <c r="H214" s="120" t="str">
        <f t="shared" si="37"/>
        <v>Budget Estimates      2015-2016</v>
      </c>
      <c r="I214" s="120" t="str">
        <f t="shared" si="37"/>
        <v>Forward Estimates     2016-2017</v>
      </c>
      <c r="J214" s="120" t="str">
        <f t="shared" si="37"/>
        <v>Forward Estimates     2017-2018</v>
      </c>
    </row>
    <row r="215" spans="1:10" x14ac:dyDescent="0.2">
      <c r="A215" s="213"/>
      <c r="B215" s="483"/>
      <c r="C215" s="483"/>
      <c r="D215" s="483"/>
      <c r="E215" s="157"/>
      <c r="F215" s="155"/>
      <c r="G215" s="157"/>
      <c r="H215" s="156"/>
      <c r="I215" s="157"/>
      <c r="J215" s="157"/>
    </row>
    <row r="216" spans="1:10" x14ac:dyDescent="0.2">
      <c r="A216" s="487" t="s">
        <v>1446</v>
      </c>
      <c r="B216" s="487"/>
      <c r="C216" s="487"/>
      <c r="D216" s="487"/>
      <c r="E216" s="124">
        <f t="shared" ref="E216:J216" si="38">SUM(E215:E215)</f>
        <v>0</v>
      </c>
      <c r="F216" s="124">
        <f t="shared" si="38"/>
        <v>0</v>
      </c>
      <c r="G216" s="124">
        <f t="shared" si="38"/>
        <v>0</v>
      </c>
      <c r="H216" s="124">
        <f t="shared" si="38"/>
        <v>0</v>
      </c>
      <c r="I216" s="124">
        <f t="shared" si="38"/>
        <v>0</v>
      </c>
      <c r="J216" s="124">
        <f t="shared" si="38"/>
        <v>0</v>
      </c>
    </row>
    <row r="217" spans="1:10" ht="15" customHeight="1" x14ac:dyDescent="0.2">
      <c r="A217" s="483"/>
      <c r="B217" s="483"/>
      <c r="C217" s="483"/>
      <c r="D217" s="483"/>
      <c r="E217" s="483"/>
      <c r="F217" s="483"/>
      <c r="G217" s="483"/>
      <c r="H217" s="483"/>
      <c r="I217" s="483"/>
      <c r="J217" s="483"/>
    </row>
    <row r="218" spans="1:10" x14ac:dyDescent="0.2">
      <c r="A218" s="482" t="s">
        <v>262</v>
      </c>
      <c r="B218" s="482"/>
      <c r="C218" s="482"/>
      <c r="D218" s="482"/>
      <c r="E218" s="482"/>
      <c r="F218" s="482"/>
      <c r="G218" s="482"/>
      <c r="H218" s="482"/>
      <c r="I218" s="482"/>
      <c r="J218" s="482"/>
    </row>
    <row r="219" spans="1:10" ht="33.75" x14ac:dyDescent="0.2">
      <c r="A219" s="131" t="s">
        <v>225</v>
      </c>
      <c r="B219" s="493" t="s">
        <v>224</v>
      </c>
      <c r="C219" s="493"/>
      <c r="D219" s="493"/>
      <c r="E219" s="120" t="str">
        <f t="shared" ref="E219:J219" si="39">E24</f>
        <v>Actuals           2013-2014</v>
      </c>
      <c r="F219" s="120" t="str">
        <f t="shared" si="39"/>
        <v>Approved Estimates          2014-2015</v>
      </c>
      <c r="G219" s="120" t="str">
        <f t="shared" si="39"/>
        <v>Revised Estimates                 2014-2015</v>
      </c>
      <c r="H219" s="120" t="str">
        <f t="shared" si="39"/>
        <v>Budget Estimates      2015-2016</v>
      </c>
      <c r="I219" s="120" t="str">
        <f t="shared" si="39"/>
        <v>Forward Estimates     2016-2017</v>
      </c>
      <c r="J219" s="120" t="str">
        <f t="shared" si="39"/>
        <v>Forward Estimates     2017-2018</v>
      </c>
    </row>
    <row r="220" spans="1:10" ht="15" customHeight="1" x14ac:dyDescent="0.2">
      <c r="A220" s="493" t="s">
        <v>6</v>
      </c>
      <c r="B220" s="493"/>
      <c r="C220" s="493"/>
      <c r="D220" s="493"/>
      <c r="E220" s="493"/>
      <c r="F220" s="493"/>
      <c r="G220" s="493"/>
      <c r="H220" s="493"/>
      <c r="I220" s="493"/>
      <c r="J220" s="137"/>
    </row>
    <row r="221" spans="1:10" x14ac:dyDescent="0.2">
      <c r="A221" s="213">
        <v>210</v>
      </c>
      <c r="B221" s="483" t="s">
        <v>6</v>
      </c>
      <c r="C221" s="483"/>
      <c r="D221" s="483"/>
      <c r="E221" s="157">
        <v>3628619.28</v>
      </c>
      <c r="F221" s="155">
        <v>4312200</v>
      </c>
      <c r="G221" s="157">
        <v>4312200</v>
      </c>
      <c r="H221" s="156">
        <v>4383700</v>
      </c>
      <c r="I221" s="157">
        <v>4498300</v>
      </c>
      <c r="J221" s="157">
        <v>4530300</v>
      </c>
    </row>
    <row r="222" spans="1:10" x14ac:dyDescent="0.2">
      <c r="A222" s="213">
        <v>212</v>
      </c>
      <c r="B222" s="483" t="s">
        <v>8</v>
      </c>
      <c r="C222" s="483"/>
      <c r="D222" s="483"/>
      <c r="E222" s="157">
        <v>560737.31000000006</v>
      </c>
      <c r="F222" s="155">
        <v>0</v>
      </c>
      <c r="G222" s="157">
        <v>0</v>
      </c>
      <c r="H222" s="156">
        <v>0</v>
      </c>
      <c r="I222" s="157">
        <v>0</v>
      </c>
      <c r="J222" s="157">
        <v>0</v>
      </c>
    </row>
    <row r="223" spans="1:10" x14ac:dyDescent="0.2">
      <c r="A223" s="213">
        <v>216</v>
      </c>
      <c r="B223" s="483" t="s">
        <v>9</v>
      </c>
      <c r="C223" s="483"/>
      <c r="D223" s="483"/>
      <c r="E223" s="157">
        <v>670089.06000000006</v>
      </c>
      <c r="F223" s="155">
        <v>571500</v>
      </c>
      <c r="G223" s="157">
        <v>571500</v>
      </c>
      <c r="H223" s="156">
        <v>610900</v>
      </c>
      <c r="I223" s="157">
        <v>653800</v>
      </c>
      <c r="J223" s="157">
        <v>653800</v>
      </c>
    </row>
    <row r="224" spans="1:10" x14ac:dyDescent="0.2">
      <c r="A224" s="213">
        <v>218</v>
      </c>
      <c r="B224" s="483" t="s">
        <v>272</v>
      </c>
      <c r="C224" s="483"/>
      <c r="D224" s="483"/>
      <c r="E224" s="157">
        <v>111778.55</v>
      </c>
      <c r="F224" s="155">
        <v>74000</v>
      </c>
      <c r="G224" s="157">
        <v>74000</v>
      </c>
      <c r="H224" s="156">
        <v>147400</v>
      </c>
      <c r="I224" s="157">
        <v>90000</v>
      </c>
      <c r="J224" s="157">
        <v>130000</v>
      </c>
    </row>
    <row r="225" spans="1:10" ht="15" customHeight="1" x14ac:dyDescent="0.2">
      <c r="A225" s="497" t="s">
        <v>273</v>
      </c>
      <c r="B225" s="497"/>
      <c r="C225" s="497"/>
      <c r="D225" s="497"/>
      <c r="E225" s="132">
        <f>SUM(E221:E224)</f>
        <v>4971224.2</v>
      </c>
      <c r="F225" s="132">
        <f t="shared" ref="F225:J225" si="40">SUM(F221:F224)</f>
        <v>4957700</v>
      </c>
      <c r="G225" s="132">
        <f t="shared" si="40"/>
        <v>4957700</v>
      </c>
      <c r="H225" s="132">
        <f t="shared" si="40"/>
        <v>5142000</v>
      </c>
      <c r="I225" s="132">
        <f t="shared" si="40"/>
        <v>5242100</v>
      </c>
      <c r="J225" s="132">
        <f t="shared" si="40"/>
        <v>5314100</v>
      </c>
    </row>
    <row r="226" spans="1:10" ht="15" customHeight="1" x14ac:dyDescent="0.2">
      <c r="A226" s="497" t="s">
        <v>274</v>
      </c>
      <c r="B226" s="497"/>
      <c r="C226" s="497"/>
      <c r="D226" s="497"/>
      <c r="E226" s="497"/>
      <c r="F226" s="497"/>
      <c r="G226" s="497"/>
      <c r="H226" s="497"/>
      <c r="I226" s="497"/>
      <c r="J226" s="137"/>
    </row>
    <row r="227" spans="1:10" x14ac:dyDescent="0.2">
      <c r="A227" s="213">
        <v>220</v>
      </c>
      <c r="B227" s="483" t="s">
        <v>185</v>
      </c>
      <c r="C227" s="483"/>
      <c r="D227" s="483"/>
      <c r="E227" s="157">
        <v>1363.82</v>
      </c>
      <c r="F227" s="155">
        <v>5000</v>
      </c>
      <c r="G227" s="157">
        <v>5000</v>
      </c>
      <c r="H227" s="156">
        <v>5000</v>
      </c>
      <c r="I227" s="157">
        <v>5000</v>
      </c>
      <c r="J227" s="157">
        <v>5000</v>
      </c>
    </row>
    <row r="228" spans="1:10" x14ac:dyDescent="0.2">
      <c r="A228" s="213">
        <v>224</v>
      </c>
      <c r="B228" s="483" t="s">
        <v>187</v>
      </c>
      <c r="C228" s="483"/>
      <c r="D228" s="483"/>
      <c r="E228" s="157">
        <v>118459.61</v>
      </c>
      <c r="F228" s="155">
        <v>200000</v>
      </c>
      <c r="G228" s="157">
        <v>200000</v>
      </c>
      <c r="H228" s="156">
        <v>200000</v>
      </c>
      <c r="I228" s="157">
        <v>200000</v>
      </c>
      <c r="J228" s="157">
        <v>200000</v>
      </c>
    </row>
    <row r="229" spans="1:10" x14ac:dyDescent="0.2">
      <c r="A229" s="213">
        <v>226</v>
      </c>
      <c r="B229" s="483" t="s">
        <v>188</v>
      </c>
      <c r="C229" s="483"/>
      <c r="D229" s="483"/>
      <c r="E229" s="157">
        <v>7000</v>
      </c>
      <c r="F229" s="155">
        <v>7000</v>
      </c>
      <c r="G229" s="157">
        <v>7000</v>
      </c>
      <c r="H229" s="156">
        <v>7000</v>
      </c>
      <c r="I229" s="157">
        <v>7000</v>
      </c>
      <c r="J229" s="157">
        <v>7000</v>
      </c>
    </row>
    <row r="230" spans="1:10" x14ac:dyDescent="0.2">
      <c r="A230" s="213">
        <v>228</v>
      </c>
      <c r="B230" s="483" t="s">
        <v>189</v>
      </c>
      <c r="C230" s="483"/>
      <c r="D230" s="483"/>
      <c r="E230" s="157">
        <v>1819982.56</v>
      </c>
      <c r="F230" s="155">
        <v>1240000</v>
      </c>
      <c r="G230" s="157">
        <v>1240000</v>
      </c>
      <c r="H230" s="156">
        <v>1240000</v>
      </c>
      <c r="I230" s="157">
        <v>1240000</v>
      </c>
      <c r="J230" s="157">
        <v>1240000</v>
      </c>
    </row>
    <row r="231" spans="1:10" x14ac:dyDescent="0.2">
      <c r="A231" s="213">
        <v>229</v>
      </c>
      <c r="B231" s="483" t="s">
        <v>190</v>
      </c>
      <c r="C231" s="483"/>
      <c r="D231" s="483"/>
      <c r="E231" s="157">
        <v>218299.37</v>
      </c>
      <c r="F231" s="155">
        <v>36000</v>
      </c>
      <c r="G231" s="157">
        <v>36000</v>
      </c>
      <c r="H231" s="156">
        <v>36000</v>
      </c>
      <c r="I231" s="157">
        <v>36000</v>
      </c>
      <c r="J231" s="157">
        <v>36000</v>
      </c>
    </row>
    <row r="232" spans="1:10" x14ac:dyDescent="0.2">
      <c r="A232" s="213">
        <v>230</v>
      </c>
      <c r="B232" s="483" t="s">
        <v>191</v>
      </c>
      <c r="C232" s="483"/>
      <c r="D232" s="483"/>
      <c r="E232" s="157">
        <v>22000</v>
      </c>
      <c r="F232" s="155">
        <v>22000</v>
      </c>
      <c r="G232" s="157">
        <v>22000</v>
      </c>
      <c r="H232" s="156">
        <v>22000</v>
      </c>
      <c r="I232" s="157">
        <v>22000</v>
      </c>
      <c r="J232" s="157">
        <v>22000</v>
      </c>
    </row>
    <row r="233" spans="1:10" x14ac:dyDescent="0.2">
      <c r="A233" s="213">
        <v>232</v>
      </c>
      <c r="B233" s="483" t="s">
        <v>192</v>
      </c>
      <c r="C233" s="483"/>
      <c r="D233" s="483"/>
      <c r="E233" s="157">
        <v>329373.5</v>
      </c>
      <c r="F233" s="155">
        <v>220000</v>
      </c>
      <c r="G233" s="157">
        <v>220000</v>
      </c>
      <c r="H233" s="156">
        <v>220000</v>
      </c>
      <c r="I233" s="157">
        <v>220000</v>
      </c>
      <c r="J233" s="157">
        <v>220000</v>
      </c>
    </row>
    <row r="234" spans="1:10" x14ac:dyDescent="0.2">
      <c r="A234" s="213">
        <v>236</v>
      </c>
      <c r="B234" s="483" t="s">
        <v>194</v>
      </c>
      <c r="C234" s="483"/>
      <c r="D234" s="483"/>
      <c r="E234" s="157">
        <v>79500.67</v>
      </c>
      <c r="F234" s="155">
        <v>80000</v>
      </c>
      <c r="G234" s="157">
        <v>80000</v>
      </c>
      <c r="H234" s="156">
        <v>80000</v>
      </c>
      <c r="I234" s="157">
        <v>80000</v>
      </c>
      <c r="J234" s="157">
        <v>80000</v>
      </c>
    </row>
    <row r="235" spans="1:10" x14ac:dyDescent="0.2">
      <c r="A235" s="213">
        <v>246</v>
      </c>
      <c r="B235" s="483" t="s">
        <v>199</v>
      </c>
      <c r="C235" s="483"/>
      <c r="D235" s="483"/>
      <c r="E235" s="157">
        <v>15000</v>
      </c>
      <c r="F235" s="155">
        <v>15000</v>
      </c>
      <c r="G235" s="157">
        <v>15000</v>
      </c>
      <c r="H235" s="156">
        <v>15000</v>
      </c>
      <c r="I235" s="157">
        <v>15000</v>
      </c>
      <c r="J235" s="157">
        <v>15000</v>
      </c>
    </row>
    <row r="236" spans="1:10" x14ac:dyDescent="0.2">
      <c r="A236" s="213">
        <v>275</v>
      </c>
      <c r="B236" s="483" t="s">
        <v>210</v>
      </c>
      <c r="C236" s="483"/>
      <c r="D236" s="483"/>
      <c r="E236" s="157">
        <v>0</v>
      </c>
      <c r="F236" s="155">
        <v>0</v>
      </c>
      <c r="G236" s="157">
        <v>0</v>
      </c>
      <c r="H236" s="156">
        <v>5000</v>
      </c>
      <c r="I236" s="157">
        <v>5000</v>
      </c>
      <c r="J236" s="157">
        <v>5000</v>
      </c>
    </row>
    <row r="237" spans="1:10" ht="15" customHeight="1" x14ac:dyDescent="0.2">
      <c r="A237" s="497" t="s">
        <v>276</v>
      </c>
      <c r="B237" s="497"/>
      <c r="C237" s="497"/>
      <c r="D237" s="497"/>
      <c r="E237" s="132">
        <f t="shared" ref="E237:G237" si="41">SUM(E227:E236)</f>
        <v>2610979.5299999998</v>
      </c>
      <c r="F237" s="132">
        <f t="shared" si="41"/>
        <v>1825000</v>
      </c>
      <c r="G237" s="132">
        <f t="shared" si="41"/>
        <v>1825000</v>
      </c>
      <c r="H237" s="132">
        <f>SUM(H227:H236)</f>
        <v>1830000</v>
      </c>
      <c r="I237" s="132">
        <f t="shared" ref="I237:J237" si="42">SUM(I227:I236)</f>
        <v>1830000</v>
      </c>
      <c r="J237" s="132">
        <f t="shared" si="42"/>
        <v>1830000</v>
      </c>
    </row>
    <row r="238" spans="1:10" ht="15" customHeight="1" x14ac:dyDescent="0.2">
      <c r="A238" s="498" t="s">
        <v>277</v>
      </c>
      <c r="B238" s="498"/>
      <c r="C238" s="498"/>
      <c r="D238" s="498"/>
      <c r="E238" s="134">
        <f t="shared" ref="E238:J238" si="43">SUM(E225,E237)</f>
        <v>7582203.7300000004</v>
      </c>
      <c r="F238" s="134">
        <f t="shared" si="43"/>
        <v>6782700</v>
      </c>
      <c r="G238" s="134">
        <f t="shared" si="43"/>
        <v>6782700</v>
      </c>
      <c r="H238" s="134">
        <f t="shared" si="43"/>
        <v>6972000</v>
      </c>
      <c r="I238" s="134">
        <f t="shared" si="43"/>
        <v>7072100</v>
      </c>
      <c r="J238" s="134">
        <f t="shared" si="43"/>
        <v>7144100</v>
      </c>
    </row>
    <row r="239" spans="1:10" ht="15" customHeight="1" x14ac:dyDescent="0.2">
      <c r="A239" s="483"/>
      <c r="B239" s="483"/>
      <c r="C239" s="483"/>
      <c r="D239" s="483"/>
      <c r="E239" s="483"/>
      <c r="F239" s="483"/>
      <c r="G239" s="483"/>
      <c r="H239" s="483"/>
      <c r="I239" s="483"/>
      <c r="J239" s="137"/>
    </row>
    <row r="240" spans="1:10" ht="18" customHeight="1" x14ac:dyDescent="0.2">
      <c r="A240" s="500" t="s">
        <v>14</v>
      </c>
      <c r="B240" s="500"/>
      <c r="C240" s="500"/>
      <c r="D240" s="500"/>
      <c r="E240" s="500"/>
      <c r="F240" s="500"/>
      <c r="G240" s="500"/>
      <c r="H240" s="500"/>
      <c r="I240" s="500"/>
      <c r="J240" s="500"/>
    </row>
    <row r="241" spans="1:10" ht="18.75" customHeight="1" x14ac:dyDescent="0.2">
      <c r="A241" s="484" t="s">
        <v>224</v>
      </c>
      <c r="B241" s="484"/>
      <c r="C241" s="484"/>
      <c r="D241" s="484"/>
      <c r="E241" s="482" t="str">
        <f t="shared" ref="E241:J241" si="44">E24</f>
        <v>Actuals           2013-2014</v>
      </c>
      <c r="F241" s="482" t="str">
        <f t="shared" si="44"/>
        <v>Approved Estimates          2014-2015</v>
      </c>
      <c r="G241" s="482" t="str">
        <f t="shared" si="44"/>
        <v>Revised Estimates                 2014-2015</v>
      </c>
      <c r="H241" s="482" t="str">
        <f t="shared" si="44"/>
        <v>Budget Estimates      2015-2016</v>
      </c>
      <c r="I241" s="482" t="str">
        <f t="shared" si="44"/>
        <v>Forward Estimates     2016-2017</v>
      </c>
      <c r="J241" s="482" t="str">
        <f t="shared" si="44"/>
        <v>Forward Estimates     2017-2018</v>
      </c>
    </row>
    <row r="242" spans="1:10" ht="15" customHeight="1" x14ac:dyDescent="0.2">
      <c r="A242" s="119" t="s">
        <v>225</v>
      </c>
      <c r="B242" s="119" t="s">
        <v>226</v>
      </c>
      <c r="C242" s="484" t="s">
        <v>227</v>
      </c>
      <c r="D242" s="484"/>
      <c r="E242" s="475"/>
      <c r="F242" s="475"/>
      <c r="G242" s="475"/>
      <c r="H242" s="475"/>
      <c r="I242" s="475"/>
      <c r="J242" s="475"/>
    </row>
    <row r="243" spans="1:10" x14ac:dyDescent="0.2">
      <c r="A243" s="135"/>
      <c r="B243" s="135"/>
      <c r="C243" s="497"/>
      <c r="D243" s="497"/>
      <c r="E243" s="133"/>
      <c r="F243" s="155"/>
      <c r="G243" s="133"/>
      <c r="H243" s="123"/>
      <c r="I243" s="133"/>
      <c r="J243" s="122"/>
    </row>
    <row r="244" spans="1:10" x14ac:dyDescent="0.2">
      <c r="A244" s="135"/>
      <c r="B244" s="135"/>
      <c r="C244" s="497"/>
      <c r="D244" s="497"/>
      <c r="E244" s="133"/>
      <c r="F244" s="155"/>
      <c r="G244" s="133"/>
      <c r="H244" s="123"/>
      <c r="I244" s="133"/>
      <c r="J244" s="122"/>
    </row>
    <row r="245" spans="1:10" ht="15" customHeight="1" x14ac:dyDescent="0.2">
      <c r="A245" s="487" t="s">
        <v>14</v>
      </c>
      <c r="B245" s="487"/>
      <c r="C245" s="487"/>
      <c r="D245" s="487"/>
      <c r="E245" s="124">
        <v>0</v>
      </c>
      <c r="F245" s="124">
        <v>0</v>
      </c>
      <c r="G245" s="124">
        <v>0</v>
      </c>
      <c r="H245" s="124">
        <v>0</v>
      </c>
      <c r="I245" s="124">
        <v>0</v>
      </c>
      <c r="J245" s="124">
        <v>0</v>
      </c>
    </row>
    <row r="246" spans="1:10" ht="15" customHeight="1" x14ac:dyDescent="0.2">
      <c r="A246" s="537"/>
      <c r="B246" s="537"/>
      <c r="C246" s="537"/>
      <c r="D246" s="537"/>
      <c r="E246" s="537"/>
      <c r="F246" s="537"/>
      <c r="G246" s="537"/>
      <c r="H246" s="537"/>
      <c r="I246" s="537"/>
      <c r="J246" s="537"/>
    </row>
    <row r="247" spans="1:10" x14ac:dyDescent="0.2">
      <c r="A247" s="499" t="s">
        <v>266</v>
      </c>
      <c r="B247" s="499"/>
      <c r="C247" s="499"/>
      <c r="D247" s="499"/>
      <c r="E247" s="499"/>
      <c r="F247" s="499"/>
      <c r="G247" s="499"/>
      <c r="H247" s="499"/>
      <c r="I247" s="499"/>
      <c r="J247" s="499"/>
    </row>
    <row r="248" spans="1:10" x14ac:dyDescent="0.2">
      <c r="A248" s="484" t="s">
        <v>278</v>
      </c>
      <c r="B248" s="484"/>
      <c r="C248" s="484"/>
      <c r="D248" s="120" t="s">
        <v>279</v>
      </c>
      <c r="E248" s="120" t="s">
        <v>280</v>
      </c>
      <c r="F248" s="255"/>
      <c r="G248" s="255"/>
      <c r="H248" s="255"/>
      <c r="I248" s="255"/>
      <c r="J248" s="255"/>
    </row>
    <row r="249" spans="1:10" ht="15" customHeight="1" x14ac:dyDescent="0.2">
      <c r="A249" s="485" t="s">
        <v>2635</v>
      </c>
      <c r="B249" s="485"/>
      <c r="C249" s="485"/>
      <c r="D249" s="121" t="s">
        <v>1503</v>
      </c>
      <c r="E249" s="121">
        <v>1</v>
      </c>
      <c r="F249" s="485" t="s">
        <v>2636</v>
      </c>
      <c r="G249" s="485"/>
      <c r="H249" s="485"/>
      <c r="I249" s="121" t="s">
        <v>1155</v>
      </c>
      <c r="J249" s="121">
        <v>1</v>
      </c>
    </row>
    <row r="250" spans="1:10" ht="15" customHeight="1" x14ac:dyDescent="0.2">
      <c r="A250" s="485" t="s">
        <v>2637</v>
      </c>
      <c r="B250" s="485"/>
      <c r="C250" s="485"/>
      <c r="D250" s="121" t="s">
        <v>1504</v>
      </c>
      <c r="E250" s="121">
        <v>1</v>
      </c>
      <c r="F250" s="485" t="s">
        <v>2638</v>
      </c>
      <c r="G250" s="485"/>
      <c r="H250" s="485"/>
      <c r="I250" s="121" t="s">
        <v>2317</v>
      </c>
      <c r="J250" s="121">
        <v>1</v>
      </c>
    </row>
    <row r="251" spans="1:10" ht="15" customHeight="1" x14ac:dyDescent="0.2">
      <c r="A251" s="485" t="s">
        <v>2639</v>
      </c>
      <c r="B251" s="485"/>
      <c r="C251" s="485"/>
      <c r="D251" s="121" t="s">
        <v>2612</v>
      </c>
      <c r="E251" s="121">
        <v>1</v>
      </c>
      <c r="F251" s="485" t="s">
        <v>2640</v>
      </c>
      <c r="G251" s="485"/>
      <c r="H251" s="485"/>
      <c r="I251" s="121" t="s">
        <v>2558</v>
      </c>
      <c r="J251" s="121">
        <v>1</v>
      </c>
    </row>
    <row r="252" spans="1:10" ht="15" customHeight="1" x14ac:dyDescent="0.2">
      <c r="A252" s="485" t="s">
        <v>2615</v>
      </c>
      <c r="B252" s="485"/>
      <c r="C252" s="485"/>
      <c r="D252" s="121" t="s">
        <v>2612</v>
      </c>
      <c r="E252" s="121">
        <v>1</v>
      </c>
      <c r="F252" s="485" t="s">
        <v>2641</v>
      </c>
      <c r="G252" s="485"/>
      <c r="H252" s="485"/>
      <c r="I252" s="121" t="s">
        <v>2451</v>
      </c>
      <c r="J252" s="121">
        <v>1</v>
      </c>
    </row>
    <row r="253" spans="1:10" ht="15" customHeight="1" x14ac:dyDescent="0.2">
      <c r="A253" s="485" t="s">
        <v>2642</v>
      </c>
      <c r="B253" s="485"/>
      <c r="C253" s="485"/>
      <c r="D253" s="121" t="s">
        <v>2323</v>
      </c>
      <c r="E253" s="121">
        <v>1</v>
      </c>
      <c r="F253" s="485" t="s">
        <v>2367</v>
      </c>
      <c r="G253" s="485"/>
      <c r="H253" s="485"/>
      <c r="I253" s="121" t="s">
        <v>2451</v>
      </c>
      <c r="J253" s="121">
        <v>3</v>
      </c>
    </row>
    <row r="254" spans="1:10" ht="15" customHeight="1" x14ac:dyDescent="0.2">
      <c r="A254" s="485" t="s">
        <v>2643</v>
      </c>
      <c r="B254" s="485"/>
      <c r="C254" s="485"/>
      <c r="D254" s="121" t="s">
        <v>2331</v>
      </c>
      <c r="E254" s="121">
        <v>1</v>
      </c>
      <c r="F254" s="485" t="s">
        <v>2644</v>
      </c>
      <c r="G254" s="485"/>
      <c r="H254" s="485"/>
      <c r="I254" s="121" t="s">
        <v>2329</v>
      </c>
      <c r="J254" s="121">
        <v>3</v>
      </c>
    </row>
    <row r="255" spans="1:10" ht="15" customHeight="1" x14ac:dyDescent="0.2">
      <c r="A255" s="485" t="s">
        <v>2645</v>
      </c>
      <c r="B255" s="485"/>
      <c r="C255" s="485"/>
      <c r="D255" s="121" t="s">
        <v>2646</v>
      </c>
      <c r="E255" s="121">
        <v>1</v>
      </c>
      <c r="F255" s="485" t="s">
        <v>2647</v>
      </c>
      <c r="G255" s="485"/>
      <c r="H255" s="485"/>
      <c r="I255" s="121" t="s">
        <v>2329</v>
      </c>
      <c r="J255" s="121">
        <v>14</v>
      </c>
    </row>
    <row r="256" spans="1:10" ht="15" customHeight="1" x14ac:dyDescent="0.2">
      <c r="A256" s="485" t="s">
        <v>2648</v>
      </c>
      <c r="B256" s="485"/>
      <c r="C256" s="485"/>
      <c r="D256" s="121" t="s">
        <v>2649</v>
      </c>
      <c r="E256" s="121">
        <v>1</v>
      </c>
      <c r="F256" s="485" t="s">
        <v>2650</v>
      </c>
      <c r="G256" s="485"/>
      <c r="H256" s="485"/>
      <c r="I256" s="121" t="s">
        <v>2329</v>
      </c>
      <c r="J256" s="121">
        <v>2</v>
      </c>
    </row>
    <row r="257" spans="1:10" ht="15" customHeight="1" x14ac:dyDescent="0.2">
      <c r="A257" s="485" t="s">
        <v>2651</v>
      </c>
      <c r="B257" s="485"/>
      <c r="C257" s="485"/>
      <c r="D257" s="121" t="s">
        <v>2304</v>
      </c>
      <c r="E257" s="121">
        <v>1</v>
      </c>
      <c r="F257" s="485" t="s">
        <v>2652</v>
      </c>
      <c r="G257" s="485"/>
      <c r="H257" s="485"/>
      <c r="I257" s="121" t="s">
        <v>2329</v>
      </c>
      <c r="J257" s="121">
        <v>27</v>
      </c>
    </row>
    <row r="258" spans="1:10" ht="15" customHeight="1" x14ac:dyDescent="0.2">
      <c r="A258" s="485" t="s">
        <v>2653</v>
      </c>
      <c r="B258" s="485"/>
      <c r="C258" s="485"/>
      <c r="D258" s="121" t="s">
        <v>2487</v>
      </c>
      <c r="E258" s="121">
        <v>3</v>
      </c>
      <c r="F258" s="485" t="s">
        <v>2654</v>
      </c>
      <c r="G258" s="485"/>
      <c r="H258" s="485"/>
      <c r="I258" s="121" t="s">
        <v>2451</v>
      </c>
      <c r="J258" s="121">
        <v>1</v>
      </c>
    </row>
    <row r="259" spans="1:10" ht="15" customHeight="1" x14ac:dyDescent="0.2">
      <c r="A259" s="485" t="s">
        <v>2655</v>
      </c>
      <c r="B259" s="485"/>
      <c r="C259" s="485"/>
      <c r="D259" s="121" t="s">
        <v>2487</v>
      </c>
      <c r="E259" s="121">
        <v>1</v>
      </c>
      <c r="F259" s="485" t="s">
        <v>2656</v>
      </c>
      <c r="G259" s="485"/>
      <c r="H259" s="485"/>
      <c r="I259" s="121" t="s">
        <v>2317</v>
      </c>
      <c r="J259" s="121">
        <v>1</v>
      </c>
    </row>
    <row r="260" spans="1:10" ht="15" customHeight="1" x14ac:dyDescent="0.2">
      <c r="A260" s="485" t="s">
        <v>2657</v>
      </c>
      <c r="B260" s="485"/>
      <c r="C260" s="485"/>
      <c r="D260" s="121" t="s">
        <v>2317</v>
      </c>
      <c r="E260" s="121">
        <v>8</v>
      </c>
      <c r="F260" s="485" t="s">
        <v>2658</v>
      </c>
      <c r="G260" s="485"/>
      <c r="H260" s="485"/>
      <c r="I260" s="121" t="s">
        <v>2451</v>
      </c>
      <c r="J260" s="121">
        <v>2</v>
      </c>
    </row>
    <row r="261" spans="1:10" ht="15" customHeight="1" x14ac:dyDescent="0.2">
      <c r="A261" s="485" t="s">
        <v>2659</v>
      </c>
      <c r="B261" s="485"/>
      <c r="C261" s="485"/>
      <c r="D261" s="121" t="s">
        <v>2614</v>
      </c>
      <c r="E261" s="121">
        <v>9</v>
      </c>
      <c r="F261" s="485" t="s">
        <v>2660</v>
      </c>
      <c r="G261" s="485"/>
      <c r="H261" s="485"/>
      <c r="I261" s="121" t="s">
        <v>2451</v>
      </c>
      <c r="J261" s="121">
        <v>3</v>
      </c>
    </row>
    <row r="262" spans="1:10" ht="15" customHeight="1" x14ac:dyDescent="0.2">
      <c r="A262" s="485" t="s">
        <v>2619</v>
      </c>
      <c r="B262" s="485"/>
      <c r="C262" s="485"/>
      <c r="D262" s="121" t="s">
        <v>2620</v>
      </c>
      <c r="E262" s="121">
        <v>2</v>
      </c>
      <c r="F262" s="485" t="s">
        <v>2661</v>
      </c>
      <c r="G262" s="485"/>
      <c r="H262" s="485"/>
      <c r="I262" s="121" t="s">
        <v>2662</v>
      </c>
      <c r="J262" s="121">
        <v>1</v>
      </c>
    </row>
    <row r="263" spans="1:10" ht="15" customHeight="1" x14ac:dyDescent="0.2">
      <c r="A263" s="485" t="s">
        <v>2616</v>
      </c>
      <c r="B263" s="485"/>
      <c r="C263" s="485"/>
      <c r="D263" s="121" t="s">
        <v>2617</v>
      </c>
      <c r="E263" s="121">
        <v>7</v>
      </c>
      <c r="F263" s="485" t="s">
        <v>2663</v>
      </c>
      <c r="G263" s="485"/>
      <c r="H263" s="485"/>
      <c r="I263" s="121" t="s">
        <v>1531</v>
      </c>
      <c r="J263" s="121">
        <v>1</v>
      </c>
    </row>
    <row r="264" spans="1:10" ht="15" customHeight="1" x14ac:dyDescent="0.2">
      <c r="A264" s="485" t="s">
        <v>2664</v>
      </c>
      <c r="B264" s="485"/>
      <c r="C264" s="485"/>
      <c r="D264" s="121" t="s">
        <v>1155</v>
      </c>
      <c r="E264" s="121">
        <v>1</v>
      </c>
      <c r="F264" s="485" t="s">
        <v>2640</v>
      </c>
      <c r="G264" s="485"/>
      <c r="H264" s="485"/>
      <c r="I264" s="121" t="s">
        <v>1541</v>
      </c>
      <c r="J264" s="121">
        <v>1</v>
      </c>
    </row>
    <row r="265" spans="1:10" ht="15" customHeight="1" x14ac:dyDescent="0.2">
      <c r="A265" s="485" t="s">
        <v>2665</v>
      </c>
      <c r="B265" s="485"/>
      <c r="C265" s="485"/>
      <c r="D265" s="121" t="s">
        <v>2317</v>
      </c>
      <c r="E265" s="121">
        <v>1</v>
      </c>
      <c r="F265" s="485" t="s">
        <v>2367</v>
      </c>
      <c r="G265" s="485"/>
      <c r="H265" s="485"/>
      <c r="I265" s="121" t="s">
        <v>1551</v>
      </c>
      <c r="J265" s="121">
        <v>1</v>
      </c>
    </row>
    <row r="266" spans="1:10" ht="15" customHeight="1" x14ac:dyDescent="0.2">
      <c r="A266" s="485" t="s">
        <v>2666</v>
      </c>
      <c r="B266" s="485"/>
      <c r="C266" s="485"/>
      <c r="D266" s="121" t="s">
        <v>1155</v>
      </c>
      <c r="E266" s="121">
        <v>1</v>
      </c>
      <c r="F266" s="485" t="s">
        <v>2647</v>
      </c>
      <c r="G266" s="485"/>
      <c r="H266" s="485"/>
      <c r="I266" s="121">
        <v>0</v>
      </c>
      <c r="J266" s="121">
        <v>5</v>
      </c>
    </row>
    <row r="267" spans="1:10" ht="15" customHeight="1" x14ac:dyDescent="0.2">
      <c r="A267" s="485" t="s">
        <v>2667</v>
      </c>
      <c r="B267" s="485"/>
      <c r="C267" s="485"/>
      <c r="D267" s="121" t="s">
        <v>2317</v>
      </c>
      <c r="E267" s="121">
        <v>3</v>
      </c>
      <c r="F267" s="485" t="s">
        <v>2650</v>
      </c>
      <c r="G267" s="485"/>
      <c r="H267" s="485"/>
      <c r="I267" s="121" t="s">
        <v>1551</v>
      </c>
      <c r="J267" s="121">
        <v>3</v>
      </c>
    </row>
    <row r="268" spans="1:10" ht="15" customHeight="1" x14ac:dyDescent="0.2">
      <c r="A268" s="485" t="s">
        <v>2668</v>
      </c>
      <c r="B268" s="485"/>
      <c r="C268" s="485"/>
      <c r="D268" s="121" t="s">
        <v>2401</v>
      </c>
      <c r="E268" s="121">
        <v>1</v>
      </c>
      <c r="F268" s="485" t="s">
        <v>2669</v>
      </c>
      <c r="G268" s="485"/>
      <c r="H268" s="485"/>
      <c r="I268" s="121" t="s">
        <v>1546</v>
      </c>
      <c r="J268" s="121">
        <v>1</v>
      </c>
    </row>
    <row r="269" spans="1:10" ht="15" customHeight="1" x14ac:dyDescent="0.2">
      <c r="A269" s="485" t="s">
        <v>2670</v>
      </c>
      <c r="B269" s="485"/>
      <c r="C269" s="485"/>
      <c r="D269" s="121" t="s">
        <v>1155</v>
      </c>
      <c r="E269" s="121">
        <v>1</v>
      </c>
      <c r="F269" s="485" t="s">
        <v>2671</v>
      </c>
      <c r="G269" s="485"/>
      <c r="H269" s="485"/>
      <c r="I269" s="121" t="s">
        <v>1548</v>
      </c>
      <c r="J269" s="121">
        <v>4</v>
      </c>
    </row>
    <row r="270" spans="1:10" ht="15" customHeight="1" x14ac:dyDescent="0.2">
      <c r="A270" s="485" t="s">
        <v>1156</v>
      </c>
      <c r="B270" s="485"/>
      <c r="C270" s="485"/>
      <c r="D270" s="121" t="s">
        <v>1157</v>
      </c>
      <c r="E270" s="121">
        <v>1</v>
      </c>
      <c r="F270" s="485" t="s">
        <v>2660</v>
      </c>
      <c r="G270" s="485"/>
      <c r="H270" s="485"/>
      <c r="I270" s="121" t="s">
        <v>1548</v>
      </c>
      <c r="J270" s="121">
        <v>3</v>
      </c>
    </row>
    <row r="271" spans="1:10" ht="15" customHeight="1" x14ac:dyDescent="0.2">
      <c r="A271" s="485" t="s">
        <v>2318</v>
      </c>
      <c r="B271" s="485"/>
      <c r="C271" s="485"/>
      <c r="D271" s="121" t="s">
        <v>2319</v>
      </c>
      <c r="E271" s="121">
        <v>3</v>
      </c>
      <c r="F271" s="485" t="s">
        <v>2672</v>
      </c>
      <c r="G271" s="485"/>
      <c r="H271" s="485"/>
      <c r="I271" s="121" t="s">
        <v>1537</v>
      </c>
      <c r="J271" s="121">
        <v>1</v>
      </c>
    </row>
    <row r="272" spans="1:10" ht="15" customHeight="1" x14ac:dyDescent="0.2">
      <c r="A272" s="485" t="s">
        <v>2673</v>
      </c>
      <c r="B272" s="485"/>
      <c r="C272" s="485"/>
      <c r="D272" s="121" t="s">
        <v>1157</v>
      </c>
      <c r="E272" s="121">
        <v>1</v>
      </c>
      <c r="F272" s="485" t="s">
        <v>2674</v>
      </c>
      <c r="G272" s="485"/>
      <c r="H272" s="485"/>
      <c r="I272" s="121" t="s">
        <v>1546</v>
      </c>
      <c r="J272" s="121">
        <v>1</v>
      </c>
    </row>
    <row r="273" spans="1:10" ht="15" customHeight="1" x14ac:dyDescent="0.2">
      <c r="A273" s="585" t="s">
        <v>281</v>
      </c>
      <c r="B273" s="585"/>
      <c r="C273" s="585"/>
      <c r="D273" s="585"/>
      <c r="E273" s="585"/>
      <c r="F273" s="585"/>
      <c r="G273" s="585"/>
      <c r="H273" s="585"/>
      <c r="I273" s="585"/>
      <c r="J273" s="252">
        <f>SUM(E249:E272,J249:J272)</f>
        <v>134</v>
      </c>
    </row>
    <row r="274" spans="1:10" ht="15" customHeight="1" x14ac:dyDescent="0.2">
      <c r="A274" s="483"/>
      <c r="B274" s="483"/>
      <c r="C274" s="483"/>
      <c r="D274" s="483"/>
      <c r="E274" s="483"/>
      <c r="F274" s="483"/>
      <c r="G274" s="483"/>
      <c r="H274" s="483"/>
      <c r="I274" s="483"/>
      <c r="J274" s="483"/>
    </row>
    <row r="275" spans="1:10" ht="15" customHeight="1" x14ac:dyDescent="0.2">
      <c r="A275" s="502" t="s">
        <v>282</v>
      </c>
      <c r="B275" s="502"/>
      <c r="C275" s="502"/>
      <c r="D275" s="502"/>
      <c r="E275" s="502"/>
      <c r="F275" s="502"/>
      <c r="G275" s="502"/>
      <c r="H275" s="502"/>
      <c r="I275" s="502"/>
      <c r="J275" s="502"/>
    </row>
    <row r="276" spans="1:10" ht="15" customHeight="1" x14ac:dyDescent="0.2">
      <c r="A276" s="503" t="s">
        <v>283</v>
      </c>
      <c r="B276" s="503"/>
      <c r="C276" s="503"/>
      <c r="D276" s="503"/>
      <c r="E276" s="503"/>
      <c r="F276" s="503"/>
      <c r="G276" s="503"/>
      <c r="H276" s="503"/>
      <c r="I276" s="503"/>
      <c r="J276" s="503"/>
    </row>
    <row r="277" spans="1:10" ht="15" customHeight="1" x14ac:dyDescent="0.2">
      <c r="A277" s="483"/>
      <c r="B277" s="483"/>
      <c r="C277" s="483"/>
      <c r="D277" s="483"/>
      <c r="E277" s="483"/>
      <c r="F277" s="483"/>
      <c r="G277" s="483"/>
      <c r="H277" s="483"/>
      <c r="I277" s="483"/>
      <c r="J277" s="483"/>
    </row>
    <row r="278" spans="1:10" x14ac:dyDescent="0.2">
      <c r="A278" s="483"/>
      <c r="B278" s="483"/>
      <c r="C278" s="483"/>
      <c r="D278" s="483"/>
      <c r="E278" s="483"/>
      <c r="F278" s="483"/>
      <c r="G278" s="483"/>
      <c r="H278" s="483"/>
      <c r="I278" s="483"/>
      <c r="J278" s="483"/>
    </row>
    <row r="279" spans="1:10" ht="15" customHeight="1" x14ac:dyDescent="0.2">
      <c r="A279" s="483"/>
      <c r="B279" s="483"/>
      <c r="C279" s="483"/>
      <c r="D279" s="483"/>
      <c r="E279" s="483"/>
      <c r="F279" s="483"/>
      <c r="G279" s="483"/>
      <c r="H279" s="483"/>
      <c r="I279" s="483"/>
      <c r="J279" s="483"/>
    </row>
    <row r="280" spans="1:10" ht="15" customHeight="1" x14ac:dyDescent="0.2">
      <c r="A280" s="506" t="s">
        <v>359</v>
      </c>
      <c r="B280" s="506"/>
      <c r="C280" s="506"/>
      <c r="D280" s="506"/>
      <c r="E280" s="506"/>
      <c r="F280" s="506"/>
      <c r="G280" s="506"/>
      <c r="H280" s="506"/>
      <c r="I280" s="506"/>
      <c r="J280" s="506"/>
    </row>
    <row r="281" spans="1:10" ht="15" customHeight="1" x14ac:dyDescent="0.2">
      <c r="A281" s="483"/>
      <c r="B281" s="483"/>
      <c r="C281" s="483"/>
      <c r="D281" s="483"/>
      <c r="E281" s="483"/>
      <c r="F281" s="483"/>
      <c r="G281" s="483"/>
      <c r="H281" s="483"/>
      <c r="I281" s="483"/>
      <c r="J281" s="483"/>
    </row>
    <row r="282" spans="1:10" x14ac:dyDescent="0.2">
      <c r="A282" s="483"/>
      <c r="B282" s="483"/>
      <c r="C282" s="483"/>
      <c r="D282" s="483"/>
      <c r="E282" s="483"/>
      <c r="F282" s="483"/>
      <c r="G282" s="483"/>
      <c r="H282" s="483"/>
      <c r="I282" s="483"/>
      <c r="J282" s="483"/>
    </row>
    <row r="283" spans="1:10" x14ac:dyDescent="0.2">
      <c r="A283" s="483"/>
      <c r="B283" s="483"/>
      <c r="C283" s="483"/>
      <c r="D283" s="483"/>
      <c r="E283" s="483"/>
      <c r="F283" s="483"/>
      <c r="G283" s="483"/>
      <c r="H283" s="483"/>
      <c r="I283" s="483"/>
      <c r="J283" s="483"/>
    </row>
    <row r="284" spans="1:10" x14ac:dyDescent="0.2">
      <c r="A284" s="483"/>
      <c r="B284" s="483"/>
      <c r="C284" s="483"/>
      <c r="D284" s="483"/>
      <c r="E284" s="483"/>
      <c r="F284" s="483"/>
      <c r="G284" s="483"/>
      <c r="H284" s="483"/>
      <c r="I284" s="483"/>
      <c r="J284" s="483"/>
    </row>
    <row r="285" spans="1:10" ht="22.5" x14ac:dyDescent="0.2">
      <c r="A285" s="502" t="s">
        <v>289</v>
      </c>
      <c r="B285" s="502"/>
      <c r="C285" s="502"/>
      <c r="D285" s="502"/>
      <c r="E285" s="502"/>
      <c r="F285" s="148" t="str">
        <f>F192</f>
        <v xml:space="preserve"> Actual 2013/14</v>
      </c>
      <c r="G285" s="148" t="str">
        <f>G192</f>
        <v xml:space="preserve"> Estimate 2014/15</v>
      </c>
      <c r="H285" s="148" t="str">
        <f>H192</f>
        <v xml:space="preserve"> Target 2015/16</v>
      </c>
      <c r="I285" s="148" t="str">
        <f>I192</f>
        <v xml:space="preserve"> Target 2016/17</v>
      </c>
      <c r="J285" s="148" t="str">
        <f>J192</f>
        <v xml:space="preserve"> Target 2017/18</v>
      </c>
    </row>
    <row r="286" spans="1:10" ht="15" customHeight="1" x14ac:dyDescent="0.2">
      <c r="A286" s="502" t="s">
        <v>295</v>
      </c>
      <c r="B286" s="502"/>
      <c r="C286" s="502"/>
      <c r="D286" s="502"/>
      <c r="E286" s="502"/>
      <c r="F286" s="502"/>
      <c r="G286" s="502"/>
      <c r="H286" s="502"/>
      <c r="I286" s="502"/>
      <c r="J286" s="502"/>
    </row>
    <row r="287" spans="1:10" ht="15" customHeight="1" x14ac:dyDescent="0.2">
      <c r="A287" s="507" t="s">
        <v>497</v>
      </c>
      <c r="B287" s="507"/>
      <c r="C287" s="507"/>
      <c r="D287" s="507"/>
      <c r="E287" s="507"/>
      <c r="F287" s="200"/>
      <c r="G287" s="137"/>
      <c r="H287" s="137"/>
      <c r="I287" s="137"/>
      <c r="J287" s="137"/>
    </row>
    <row r="288" spans="1:10" x14ac:dyDescent="0.2">
      <c r="A288" s="507" t="s">
        <v>497</v>
      </c>
      <c r="B288" s="507"/>
      <c r="C288" s="507"/>
      <c r="D288" s="507"/>
      <c r="E288" s="507"/>
      <c r="F288" s="200"/>
      <c r="G288" s="137"/>
      <c r="H288" s="137"/>
      <c r="I288" s="137"/>
      <c r="J288" s="137"/>
    </row>
    <row r="289" spans="1:10" x14ac:dyDescent="0.2">
      <c r="A289" s="507" t="s">
        <v>497</v>
      </c>
      <c r="B289" s="507"/>
      <c r="C289" s="507"/>
      <c r="D289" s="507"/>
      <c r="E289" s="507"/>
      <c r="F289" s="200"/>
      <c r="G289" s="137"/>
      <c r="H289" s="137"/>
      <c r="I289" s="137"/>
      <c r="J289" s="137"/>
    </row>
    <row r="290" spans="1:10" ht="24" customHeight="1" x14ac:dyDescent="0.2">
      <c r="A290" s="507" t="s">
        <v>497</v>
      </c>
      <c r="B290" s="507"/>
      <c r="C290" s="507"/>
      <c r="D290" s="507"/>
      <c r="E290" s="507"/>
      <c r="F290" s="200"/>
      <c r="G290" s="137"/>
      <c r="H290" s="137"/>
      <c r="I290" s="137"/>
      <c r="J290" s="137"/>
    </row>
    <row r="291" spans="1:10" ht="15" customHeight="1" x14ac:dyDescent="0.2">
      <c r="A291" s="502" t="s">
        <v>300</v>
      </c>
      <c r="B291" s="502"/>
      <c r="C291" s="502"/>
      <c r="D291" s="502"/>
      <c r="E291" s="502"/>
      <c r="F291" s="502"/>
      <c r="G291" s="502"/>
      <c r="H291" s="502"/>
      <c r="I291" s="502"/>
      <c r="J291" s="502"/>
    </row>
    <row r="292" spans="1:10" ht="15" customHeight="1" x14ac:dyDescent="0.2">
      <c r="A292" s="507" t="s">
        <v>497</v>
      </c>
      <c r="B292" s="507"/>
      <c r="C292" s="507"/>
      <c r="D292" s="507"/>
      <c r="E292" s="507"/>
      <c r="F292" s="200"/>
      <c r="G292" s="137"/>
      <c r="H292" s="137"/>
      <c r="I292" s="137"/>
      <c r="J292" s="137"/>
    </row>
    <row r="293" spans="1:10" x14ac:dyDescent="0.2">
      <c r="A293" s="507" t="s">
        <v>497</v>
      </c>
      <c r="B293" s="507"/>
      <c r="C293" s="507"/>
      <c r="D293" s="507"/>
      <c r="E293" s="507"/>
      <c r="F293" s="200"/>
      <c r="G293" s="137"/>
      <c r="H293" s="137"/>
      <c r="I293" s="137"/>
      <c r="J293" s="137"/>
    </row>
    <row r="294" spans="1:10" x14ac:dyDescent="0.2">
      <c r="A294" s="507" t="s">
        <v>497</v>
      </c>
      <c r="B294" s="507"/>
      <c r="C294" s="507"/>
      <c r="D294" s="507"/>
      <c r="E294" s="507"/>
      <c r="F294" s="200"/>
      <c r="G294" s="137"/>
      <c r="H294" s="137"/>
      <c r="I294" s="137"/>
      <c r="J294" s="137"/>
    </row>
    <row r="295" spans="1:10" x14ac:dyDescent="0.2">
      <c r="A295" s="507" t="s">
        <v>497</v>
      </c>
      <c r="B295" s="507"/>
      <c r="C295" s="507"/>
      <c r="D295" s="507"/>
      <c r="E295" s="507"/>
      <c r="F295" s="200"/>
      <c r="G295" s="137"/>
      <c r="H295" s="137"/>
      <c r="I295" s="137"/>
      <c r="J295" s="137"/>
    </row>
    <row r="296" spans="1:10" x14ac:dyDescent="0.2">
      <c r="A296" s="507" t="s">
        <v>497</v>
      </c>
      <c r="B296" s="507"/>
      <c r="C296" s="507"/>
      <c r="D296" s="507"/>
      <c r="E296" s="507"/>
      <c r="F296" s="200"/>
      <c r="G296" s="137"/>
      <c r="H296" s="137"/>
      <c r="I296" s="137"/>
      <c r="J296" s="137"/>
    </row>
    <row r="297" spans="1:10" ht="15" customHeight="1" x14ac:dyDescent="0.2">
      <c r="A297" s="483"/>
      <c r="B297" s="483"/>
      <c r="C297" s="483"/>
      <c r="D297" s="483"/>
      <c r="E297" s="483"/>
      <c r="F297" s="483"/>
      <c r="G297" s="483"/>
      <c r="H297" s="483"/>
      <c r="I297" s="483"/>
      <c r="J297" s="483"/>
    </row>
    <row r="298" spans="1:10" ht="15" customHeight="1" x14ac:dyDescent="0.2">
      <c r="A298" s="492" t="s">
        <v>1486</v>
      </c>
      <c r="B298" s="492"/>
      <c r="C298" s="492"/>
      <c r="D298" s="492"/>
      <c r="E298" s="492"/>
      <c r="F298" s="492"/>
      <c r="G298" s="492"/>
      <c r="H298" s="492"/>
      <c r="I298" s="492"/>
      <c r="J298" s="492"/>
    </row>
    <row r="299" spans="1:10" ht="15" customHeight="1" x14ac:dyDescent="0.2">
      <c r="A299" s="578" t="s">
        <v>269</v>
      </c>
      <c r="B299" s="578"/>
      <c r="C299" s="578"/>
      <c r="D299" s="578"/>
      <c r="E299" s="578"/>
      <c r="F299" s="578"/>
      <c r="G299" s="578"/>
      <c r="H299" s="578"/>
      <c r="I299" s="578"/>
      <c r="J299" s="578"/>
    </row>
    <row r="300" spans="1:10" ht="12" customHeight="1" x14ac:dyDescent="0.2">
      <c r="A300" s="483" t="s">
        <v>1487</v>
      </c>
      <c r="B300" s="483"/>
      <c r="C300" s="483"/>
      <c r="D300" s="483"/>
      <c r="E300" s="483"/>
      <c r="F300" s="483"/>
      <c r="G300" s="483"/>
      <c r="H300" s="483"/>
      <c r="I300" s="483"/>
      <c r="J300" s="483"/>
    </row>
    <row r="301" spans="1:10" x14ac:dyDescent="0.2">
      <c r="A301" s="482" t="s">
        <v>271</v>
      </c>
      <c r="B301" s="482"/>
      <c r="C301" s="482"/>
      <c r="D301" s="482"/>
      <c r="E301" s="482"/>
      <c r="F301" s="482"/>
      <c r="G301" s="482"/>
      <c r="H301" s="482"/>
      <c r="I301" s="482"/>
      <c r="J301" s="482"/>
    </row>
    <row r="302" spans="1:10" s="271" customFormat="1" ht="33.75" x14ac:dyDescent="0.2">
      <c r="A302" s="131" t="s">
        <v>225</v>
      </c>
      <c r="B302" s="493" t="s">
        <v>224</v>
      </c>
      <c r="C302" s="493"/>
      <c r="D302" s="493"/>
      <c r="E302" s="120" t="str">
        <f t="shared" ref="E302:J302" si="45">E24</f>
        <v>Actuals           2013-2014</v>
      </c>
      <c r="F302" s="120" t="str">
        <f t="shared" si="45"/>
        <v>Approved Estimates          2014-2015</v>
      </c>
      <c r="G302" s="120" t="str">
        <f t="shared" si="45"/>
        <v>Revised Estimates                 2014-2015</v>
      </c>
      <c r="H302" s="120" t="str">
        <f t="shared" si="45"/>
        <v>Budget Estimates      2015-2016</v>
      </c>
      <c r="I302" s="120" t="str">
        <f t="shared" si="45"/>
        <v>Forward Estimates     2016-2017</v>
      </c>
      <c r="J302" s="120" t="str">
        <f t="shared" si="45"/>
        <v>Forward Estimates     2017-2018</v>
      </c>
    </row>
    <row r="303" spans="1:10" x14ac:dyDescent="0.2">
      <c r="A303" s="213">
        <v>145</v>
      </c>
      <c r="B303" s="483" t="s">
        <v>1488</v>
      </c>
      <c r="C303" s="483"/>
      <c r="D303" s="483"/>
      <c r="E303" s="157">
        <v>0</v>
      </c>
      <c r="F303" s="155">
        <v>80000</v>
      </c>
      <c r="G303" s="157">
        <v>80000</v>
      </c>
      <c r="H303" s="156">
        <v>80000</v>
      </c>
      <c r="I303" s="157">
        <v>80000</v>
      </c>
      <c r="J303" s="157">
        <v>80000</v>
      </c>
    </row>
    <row r="304" spans="1:10" x14ac:dyDescent="0.2">
      <c r="A304" s="487" t="s">
        <v>1446</v>
      </c>
      <c r="B304" s="487"/>
      <c r="C304" s="487"/>
      <c r="D304" s="487"/>
      <c r="E304" s="124">
        <f t="shared" ref="E304:J304" si="46">SUM(E303:E303)</f>
        <v>0</v>
      </c>
      <c r="F304" s="124">
        <f t="shared" si="46"/>
        <v>80000</v>
      </c>
      <c r="G304" s="124">
        <f t="shared" si="46"/>
        <v>80000</v>
      </c>
      <c r="H304" s="124">
        <f t="shared" si="46"/>
        <v>80000</v>
      </c>
      <c r="I304" s="124">
        <f t="shared" si="46"/>
        <v>80000</v>
      </c>
      <c r="J304" s="124">
        <f t="shared" si="46"/>
        <v>80000</v>
      </c>
    </row>
    <row r="305" spans="1:10" ht="12.75" customHeight="1" x14ac:dyDescent="0.2">
      <c r="A305" s="483"/>
      <c r="B305" s="483"/>
      <c r="C305" s="483"/>
      <c r="D305" s="483"/>
      <c r="E305" s="483"/>
      <c r="F305" s="483"/>
      <c r="G305" s="483"/>
      <c r="H305" s="483"/>
      <c r="I305" s="483"/>
      <c r="J305" s="483"/>
    </row>
    <row r="306" spans="1:10" x14ac:dyDescent="0.2">
      <c r="A306" s="482" t="s">
        <v>262</v>
      </c>
      <c r="B306" s="482"/>
      <c r="C306" s="482"/>
      <c r="D306" s="482"/>
      <c r="E306" s="482"/>
      <c r="F306" s="482"/>
      <c r="G306" s="482"/>
      <c r="H306" s="482"/>
      <c r="I306" s="482"/>
      <c r="J306" s="482"/>
    </row>
    <row r="307" spans="1:10" ht="33.75" x14ac:dyDescent="0.2">
      <c r="A307" s="131" t="s">
        <v>225</v>
      </c>
      <c r="B307" s="493" t="s">
        <v>224</v>
      </c>
      <c r="C307" s="493"/>
      <c r="D307" s="493"/>
      <c r="E307" s="120" t="str">
        <f t="shared" ref="E307:J307" si="47">E24</f>
        <v>Actuals           2013-2014</v>
      </c>
      <c r="F307" s="120" t="str">
        <f t="shared" si="47"/>
        <v>Approved Estimates          2014-2015</v>
      </c>
      <c r="G307" s="120" t="str">
        <f t="shared" si="47"/>
        <v>Revised Estimates                 2014-2015</v>
      </c>
      <c r="H307" s="120" t="str">
        <f t="shared" si="47"/>
        <v>Budget Estimates      2015-2016</v>
      </c>
      <c r="I307" s="120" t="str">
        <f t="shared" si="47"/>
        <v>Forward Estimates     2016-2017</v>
      </c>
      <c r="J307" s="120" t="str">
        <f t="shared" si="47"/>
        <v>Forward Estimates     2017-2018</v>
      </c>
    </row>
    <row r="308" spans="1:10" x14ac:dyDescent="0.2">
      <c r="A308" s="493" t="s">
        <v>6</v>
      </c>
      <c r="B308" s="493"/>
      <c r="C308" s="493"/>
      <c r="D308" s="493"/>
      <c r="E308" s="493"/>
      <c r="F308" s="493"/>
      <c r="G308" s="493"/>
      <c r="H308" s="493"/>
      <c r="I308" s="493"/>
      <c r="J308" s="137"/>
    </row>
    <row r="309" spans="1:10" x14ac:dyDescent="0.2">
      <c r="A309" s="213">
        <v>210</v>
      </c>
      <c r="B309" s="483" t="s">
        <v>6</v>
      </c>
      <c r="C309" s="483"/>
      <c r="D309" s="483"/>
      <c r="E309" s="157">
        <v>402134.16</v>
      </c>
      <c r="F309" s="155">
        <v>538800</v>
      </c>
      <c r="G309" s="157">
        <v>538800</v>
      </c>
      <c r="H309" s="156">
        <v>511300</v>
      </c>
      <c r="I309" s="157">
        <v>564400</v>
      </c>
      <c r="J309" s="157">
        <v>568800</v>
      </c>
    </row>
    <row r="310" spans="1:10" x14ac:dyDescent="0.2">
      <c r="A310" s="213">
        <v>212</v>
      </c>
      <c r="B310" s="483" t="s">
        <v>8</v>
      </c>
      <c r="C310" s="483"/>
      <c r="D310" s="483"/>
      <c r="E310" s="157">
        <v>52191.82</v>
      </c>
      <c r="F310" s="155">
        <v>6400</v>
      </c>
      <c r="G310" s="157">
        <v>6400</v>
      </c>
      <c r="H310" s="156">
        <v>4700</v>
      </c>
      <c r="I310" s="157">
        <v>4700</v>
      </c>
      <c r="J310" s="157">
        <v>4700</v>
      </c>
    </row>
    <row r="311" spans="1:10" x14ac:dyDescent="0.2">
      <c r="A311" s="213">
        <v>216</v>
      </c>
      <c r="B311" s="483" t="s">
        <v>9</v>
      </c>
      <c r="C311" s="483"/>
      <c r="D311" s="483"/>
      <c r="E311" s="157">
        <v>74784</v>
      </c>
      <c r="F311" s="155">
        <v>98200</v>
      </c>
      <c r="G311" s="157">
        <v>98200</v>
      </c>
      <c r="H311" s="156">
        <v>95700</v>
      </c>
      <c r="I311" s="157">
        <v>98100</v>
      </c>
      <c r="J311" s="157">
        <v>98100</v>
      </c>
    </row>
    <row r="312" spans="1:10" x14ac:dyDescent="0.2">
      <c r="A312" s="213">
        <v>218</v>
      </c>
      <c r="B312" s="483" t="s">
        <v>272</v>
      </c>
      <c r="C312" s="483"/>
      <c r="D312" s="483"/>
      <c r="E312" s="157">
        <v>0</v>
      </c>
      <c r="F312" s="155">
        <v>0</v>
      </c>
      <c r="G312" s="157">
        <v>0</v>
      </c>
      <c r="H312" s="156">
        <v>18600</v>
      </c>
      <c r="I312" s="157">
        <v>10000</v>
      </c>
      <c r="J312" s="157">
        <v>10000</v>
      </c>
    </row>
    <row r="313" spans="1:10" ht="15" customHeight="1" x14ac:dyDescent="0.2">
      <c r="A313" s="497" t="s">
        <v>273</v>
      </c>
      <c r="B313" s="497"/>
      <c r="C313" s="497"/>
      <c r="D313" s="497"/>
      <c r="E313" s="132">
        <f>SUM(E309:E312)</f>
        <v>529109.98</v>
      </c>
      <c r="F313" s="132">
        <f t="shared" ref="F313:J313" si="48">SUM(F309:F312)</f>
        <v>643400</v>
      </c>
      <c r="G313" s="132">
        <f t="shared" si="48"/>
        <v>643400</v>
      </c>
      <c r="H313" s="132">
        <f t="shared" si="48"/>
        <v>630300</v>
      </c>
      <c r="I313" s="132">
        <f t="shared" si="48"/>
        <v>677200</v>
      </c>
      <c r="J313" s="132">
        <f t="shared" si="48"/>
        <v>681600</v>
      </c>
    </row>
    <row r="314" spans="1:10" ht="15" customHeight="1" x14ac:dyDescent="0.2">
      <c r="A314" s="497" t="s">
        <v>274</v>
      </c>
      <c r="B314" s="497"/>
      <c r="C314" s="497"/>
      <c r="D314" s="497"/>
      <c r="E314" s="497"/>
      <c r="F314" s="497"/>
      <c r="G314" s="497"/>
      <c r="H314" s="497"/>
      <c r="I314" s="497"/>
      <c r="J314" s="137"/>
    </row>
    <row r="315" spans="1:10" x14ac:dyDescent="0.2">
      <c r="A315" s="213">
        <v>220</v>
      </c>
      <c r="B315" s="483" t="s">
        <v>185</v>
      </c>
      <c r="C315" s="483"/>
      <c r="D315" s="483"/>
      <c r="E315" s="157">
        <v>0</v>
      </c>
      <c r="F315" s="155">
        <v>0</v>
      </c>
      <c r="G315" s="157">
        <v>0</v>
      </c>
      <c r="H315" s="156">
        <v>0</v>
      </c>
      <c r="I315" s="157">
        <v>0</v>
      </c>
      <c r="J315" s="157">
        <v>0</v>
      </c>
    </row>
    <row r="316" spans="1:10" x14ac:dyDescent="0.2">
      <c r="A316" s="213">
        <v>222</v>
      </c>
      <c r="B316" s="483" t="s">
        <v>186</v>
      </c>
      <c r="C316" s="483"/>
      <c r="D316" s="483"/>
      <c r="E316" s="157">
        <v>9477.23</v>
      </c>
      <c r="F316" s="155">
        <v>10000</v>
      </c>
      <c r="G316" s="157">
        <v>10000</v>
      </c>
      <c r="H316" s="156">
        <v>10000</v>
      </c>
      <c r="I316" s="157">
        <v>10000</v>
      </c>
      <c r="J316" s="157">
        <v>10000</v>
      </c>
    </row>
    <row r="317" spans="1:10" x14ac:dyDescent="0.2">
      <c r="A317" s="213">
        <v>224</v>
      </c>
      <c r="B317" s="483" t="s">
        <v>187</v>
      </c>
      <c r="C317" s="483"/>
      <c r="D317" s="483"/>
      <c r="E317" s="157">
        <v>6354.34</v>
      </c>
      <c r="F317" s="155">
        <v>14000</v>
      </c>
      <c r="G317" s="157">
        <v>14000</v>
      </c>
      <c r="H317" s="156">
        <v>10500</v>
      </c>
      <c r="I317" s="157">
        <v>10500</v>
      </c>
      <c r="J317" s="157">
        <v>10500</v>
      </c>
    </row>
    <row r="318" spans="1:10" x14ac:dyDescent="0.2">
      <c r="A318" s="213">
        <v>226</v>
      </c>
      <c r="B318" s="483" t="s">
        <v>188</v>
      </c>
      <c r="C318" s="483"/>
      <c r="D318" s="483"/>
      <c r="E318" s="157">
        <v>12521.93</v>
      </c>
      <c r="F318" s="155">
        <v>13200</v>
      </c>
      <c r="G318" s="157">
        <v>13200</v>
      </c>
      <c r="H318" s="156">
        <v>15500</v>
      </c>
      <c r="I318" s="157">
        <v>15500</v>
      </c>
      <c r="J318" s="157">
        <v>15500</v>
      </c>
    </row>
    <row r="319" spans="1:10" x14ac:dyDescent="0.2">
      <c r="A319" s="213">
        <v>228</v>
      </c>
      <c r="B319" s="483" t="s">
        <v>189</v>
      </c>
      <c r="C319" s="483"/>
      <c r="D319" s="483"/>
      <c r="E319" s="157">
        <v>8995.91</v>
      </c>
      <c r="F319" s="155">
        <v>11300</v>
      </c>
      <c r="G319" s="157">
        <v>11300</v>
      </c>
      <c r="H319" s="156">
        <v>11000</v>
      </c>
      <c r="I319" s="157">
        <v>11000</v>
      </c>
      <c r="J319" s="157">
        <v>11000</v>
      </c>
    </row>
    <row r="320" spans="1:10" x14ac:dyDescent="0.2">
      <c r="A320" s="213">
        <v>229</v>
      </c>
      <c r="B320" s="483" t="s">
        <v>190</v>
      </c>
      <c r="C320" s="483"/>
      <c r="D320" s="483"/>
      <c r="E320" s="157">
        <v>3222.04</v>
      </c>
      <c r="F320" s="155">
        <v>5000</v>
      </c>
      <c r="G320" s="157">
        <v>5000</v>
      </c>
      <c r="H320" s="156">
        <v>20700</v>
      </c>
      <c r="I320" s="157">
        <v>20700</v>
      </c>
      <c r="J320" s="157">
        <v>20700</v>
      </c>
    </row>
    <row r="321" spans="1:10" x14ac:dyDescent="0.2">
      <c r="A321" s="213">
        <v>232</v>
      </c>
      <c r="B321" s="483" t="s">
        <v>192</v>
      </c>
      <c r="C321" s="483"/>
      <c r="D321" s="483"/>
      <c r="E321" s="157">
        <v>3516.7799999999997</v>
      </c>
      <c r="F321" s="155">
        <v>36000</v>
      </c>
      <c r="G321" s="157">
        <v>36000</v>
      </c>
      <c r="H321" s="156">
        <v>36000</v>
      </c>
      <c r="I321" s="157">
        <v>36000</v>
      </c>
      <c r="J321" s="157">
        <v>36000</v>
      </c>
    </row>
    <row r="322" spans="1:10" x14ac:dyDescent="0.2">
      <c r="A322" s="213">
        <v>236</v>
      </c>
      <c r="B322" s="483" t="s">
        <v>194</v>
      </c>
      <c r="C322" s="483"/>
      <c r="D322" s="483"/>
      <c r="E322" s="157">
        <v>0</v>
      </c>
      <c r="F322" s="155">
        <v>11000</v>
      </c>
      <c r="G322" s="157">
        <v>11000</v>
      </c>
      <c r="H322" s="156">
        <v>11000</v>
      </c>
      <c r="I322" s="157">
        <v>11000</v>
      </c>
      <c r="J322" s="157">
        <v>11000</v>
      </c>
    </row>
    <row r="323" spans="1:10" x14ac:dyDescent="0.2">
      <c r="A323" s="213">
        <v>238</v>
      </c>
      <c r="B323" s="483" t="s">
        <v>195</v>
      </c>
      <c r="C323" s="483"/>
      <c r="D323" s="483"/>
      <c r="E323" s="157">
        <v>0</v>
      </c>
      <c r="F323" s="155">
        <v>8900</v>
      </c>
      <c r="G323" s="157">
        <v>8900</v>
      </c>
      <c r="H323" s="156">
        <v>8900</v>
      </c>
      <c r="I323" s="157">
        <v>8900</v>
      </c>
      <c r="J323" s="157">
        <v>8900</v>
      </c>
    </row>
    <row r="324" spans="1:10" x14ac:dyDescent="0.2">
      <c r="A324" s="213">
        <v>246</v>
      </c>
      <c r="B324" s="483" t="s">
        <v>199</v>
      </c>
      <c r="C324" s="483"/>
      <c r="D324" s="483"/>
      <c r="E324" s="157">
        <v>1600</v>
      </c>
      <c r="F324" s="155">
        <v>1600</v>
      </c>
      <c r="G324" s="157">
        <v>1600</v>
      </c>
      <c r="H324" s="156">
        <v>1500</v>
      </c>
      <c r="I324" s="157">
        <v>1500</v>
      </c>
      <c r="J324" s="157">
        <v>1500</v>
      </c>
    </row>
    <row r="325" spans="1:10" x14ac:dyDescent="0.2">
      <c r="A325" s="213">
        <v>260</v>
      </c>
      <c r="B325" s="483" t="s">
        <v>201</v>
      </c>
      <c r="C325" s="483"/>
      <c r="D325" s="483"/>
      <c r="E325" s="157">
        <v>10000</v>
      </c>
      <c r="F325" s="155">
        <v>10000</v>
      </c>
      <c r="G325" s="157">
        <v>10000</v>
      </c>
      <c r="H325" s="156">
        <v>11000</v>
      </c>
      <c r="I325" s="157">
        <v>11000</v>
      </c>
      <c r="J325" s="157">
        <v>11000</v>
      </c>
    </row>
    <row r="326" spans="1:10" x14ac:dyDescent="0.2">
      <c r="A326" s="213">
        <v>261</v>
      </c>
      <c r="B326" s="483" t="s">
        <v>202</v>
      </c>
      <c r="C326" s="483"/>
      <c r="D326" s="483"/>
      <c r="E326" s="157">
        <v>720000</v>
      </c>
      <c r="F326" s="155">
        <v>720000</v>
      </c>
      <c r="G326" s="157">
        <v>720000</v>
      </c>
      <c r="H326" s="156">
        <v>660000</v>
      </c>
      <c r="I326" s="157">
        <v>660000</v>
      </c>
      <c r="J326" s="157">
        <v>660000</v>
      </c>
    </row>
    <row r="327" spans="1:10" x14ac:dyDescent="0.2">
      <c r="A327" s="213">
        <v>262</v>
      </c>
      <c r="B327" s="483" t="s">
        <v>203</v>
      </c>
      <c r="C327" s="483"/>
      <c r="D327" s="483"/>
      <c r="E327" s="157">
        <v>4834.7</v>
      </c>
      <c r="F327" s="155">
        <v>0</v>
      </c>
      <c r="G327" s="157">
        <v>0</v>
      </c>
      <c r="H327" s="156"/>
      <c r="I327" s="157"/>
      <c r="J327" s="157"/>
    </row>
    <row r="328" spans="1:10" x14ac:dyDescent="0.2">
      <c r="A328" s="213">
        <v>265</v>
      </c>
      <c r="B328" s="483" t="s">
        <v>204</v>
      </c>
      <c r="C328" s="483"/>
      <c r="D328" s="483"/>
      <c r="E328" s="157">
        <v>3329355.8</v>
      </c>
      <c r="F328" s="155">
        <v>2550000</v>
      </c>
      <c r="G328" s="157">
        <v>3146400</v>
      </c>
      <c r="H328" s="156">
        <f>3389500+421800</f>
        <v>3811300</v>
      </c>
      <c r="I328" s="157">
        <f>3389500+421800</f>
        <v>3811300</v>
      </c>
      <c r="J328" s="157">
        <f>3389500+421800</f>
        <v>3811300</v>
      </c>
    </row>
    <row r="329" spans="1:10" x14ac:dyDescent="0.2">
      <c r="A329" s="213">
        <v>275</v>
      </c>
      <c r="B329" s="483" t="s">
        <v>210</v>
      </c>
      <c r="C329" s="483"/>
      <c r="D329" s="483"/>
      <c r="E329" s="157">
        <v>886</v>
      </c>
      <c r="F329" s="155">
        <v>1000</v>
      </c>
      <c r="G329" s="157">
        <v>1000</v>
      </c>
      <c r="H329" s="156">
        <v>1600</v>
      </c>
      <c r="I329" s="157">
        <v>1600</v>
      </c>
      <c r="J329" s="157">
        <v>1600</v>
      </c>
    </row>
    <row r="330" spans="1:10" x14ac:dyDescent="0.2">
      <c r="A330" s="213">
        <v>280</v>
      </c>
      <c r="B330" s="483" t="s">
        <v>215</v>
      </c>
      <c r="C330" s="483"/>
      <c r="D330" s="483"/>
      <c r="E330" s="157">
        <v>3534</v>
      </c>
      <c r="F330" s="155">
        <v>30000</v>
      </c>
      <c r="G330" s="157">
        <v>30000</v>
      </c>
      <c r="H330" s="156">
        <v>30000</v>
      </c>
      <c r="I330" s="157">
        <v>30000</v>
      </c>
      <c r="J330" s="157">
        <v>30000</v>
      </c>
    </row>
    <row r="331" spans="1:10" x14ac:dyDescent="0.2">
      <c r="A331" s="497" t="s">
        <v>276</v>
      </c>
      <c r="B331" s="497"/>
      <c r="C331" s="497"/>
      <c r="D331" s="497"/>
      <c r="E331" s="132">
        <f t="shared" ref="E331:J331" si="49">SUM(E315:E330)</f>
        <v>4114298.7299999995</v>
      </c>
      <c r="F331" s="193">
        <f t="shared" si="49"/>
        <v>3422000</v>
      </c>
      <c r="G331" s="132">
        <f t="shared" si="49"/>
        <v>4018400</v>
      </c>
      <c r="H331" s="272">
        <f>SUM(H315:H330)</f>
        <v>4639000</v>
      </c>
      <c r="I331" s="272">
        <f t="shared" si="49"/>
        <v>4639000</v>
      </c>
      <c r="J331" s="272">
        <f t="shared" si="49"/>
        <v>4639000</v>
      </c>
    </row>
    <row r="332" spans="1:10" ht="14.25" customHeight="1" x14ac:dyDescent="0.2">
      <c r="A332" s="498" t="s">
        <v>277</v>
      </c>
      <c r="B332" s="498"/>
      <c r="C332" s="498"/>
      <c r="D332" s="498"/>
      <c r="E332" s="134">
        <f t="shared" ref="E332:J332" si="50">SUM(E313,E331)</f>
        <v>4643408.709999999</v>
      </c>
      <c r="F332" s="134">
        <f t="shared" si="50"/>
        <v>4065400</v>
      </c>
      <c r="G332" s="134">
        <f t="shared" si="50"/>
        <v>4661800</v>
      </c>
      <c r="H332" s="134">
        <f t="shared" si="50"/>
        <v>5269300</v>
      </c>
      <c r="I332" s="134">
        <f t="shared" si="50"/>
        <v>5316200</v>
      </c>
      <c r="J332" s="134">
        <f t="shared" si="50"/>
        <v>5320600</v>
      </c>
    </row>
    <row r="333" spans="1:10" ht="18" customHeight="1" x14ac:dyDescent="0.2">
      <c r="A333" s="537"/>
      <c r="B333" s="537"/>
      <c r="C333" s="537"/>
      <c r="D333" s="537"/>
      <c r="E333" s="537"/>
      <c r="F333" s="537"/>
      <c r="G333" s="537"/>
      <c r="H333" s="537"/>
      <c r="I333" s="537"/>
      <c r="J333" s="537"/>
    </row>
    <row r="334" spans="1:10" ht="20.25" customHeight="1" x14ac:dyDescent="0.2">
      <c r="A334" s="500" t="s">
        <v>14</v>
      </c>
      <c r="B334" s="500"/>
      <c r="C334" s="500"/>
      <c r="D334" s="500"/>
      <c r="E334" s="500"/>
      <c r="F334" s="500"/>
      <c r="G334" s="500"/>
      <c r="H334" s="500"/>
      <c r="I334" s="500"/>
      <c r="J334" s="500"/>
    </row>
    <row r="335" spans="1:10" ht="18" customHeight="1" x14ac:dyDescent="0.2">
      <c r="A335" s="484" t="s">
        <v>224</v>
      </c>
      <c r="B335" s="484"/>
      <c r="C335" s="484"/>
      <c r="D335" s="484"/>
      <c r="E335" s="482" t="str">
        <f t="shared" ref="E335:J335" si="51">E24</f>
        <v>Actuals           2013-2014</v>
      </c>
      <c r="F335" s="482" t="str">
        <f t="shared" si="51"/>
        <v>Approved Estimates          2014-2015</v>
      </c>
      <c r="G335" s="482" t="str">
        <f t="shared" si="51"/>
        <v>Revised Estimates                 2014-2015</v>
      </c>
      <c r="H335" s="482" t="str">
        <f t="shared" si="51"/>
        <v>Budget Estimates      2015-2016</v>
      </c>
      <c r="I335" s="482" t="str">
        <f t="shared" si="51"/>
        <v>Forward Estimates     2016-2017</v>
      </c>
      <c r="J335" s="482" t="str">
        <f t="shared" si="51"/>
        <v>Forward Estimates     2017-2018</v>
      </c>
    </row>
    <row r="336" spans="1:10" x14ac:dyDescent="0.2">
      <c r="A336" s="119" t="s">
        <v>225</v>
      </c>
      <c r="B336" s="119" t="s">
        <v>226</v>
      </c>
      <c r="C336" s="484" t="s">
        <v>227</v>
      </c>
      <c r="D336" s="484"/>
      <c r="E336" s="475"/>
      <c r="F336" s="475"/>
      <c r="G336" s="475"/>
      <c r="H336" s="475"/>
      <c r="I336" s="475"/>
      <c r="J336" s="475"/>
    </row>
    <row r="337" spans="1:10" x14ac:dyDescent="0.2">
      <c r="A337" s="135"/>
      <c r="B337" s="135"/>
      <c r="C337" s="497"/>
      <c r="D337" s="497"/>
      <c r="E337" s="133"/>
      <c r="F337" s="155"/>
      <c r="G337" s="133"/>
      <c r="H337" s="123"/>
      <c r="I337" s="133"/>
      <c r="J337" s="122"/>
    </row>
    <row r="338" spans="1:10" ht="12" customHeight="1" x14ac:dyDescent="0.2">
      <c r="A338" s="487" t="s">
        <v>14</v>
      </c>
      <c r="B338" s="487"/>
      <c r="C338" s="487"/>
      <c r="D338" s="487"/>
      <c r="E338" s="124">
        <f t="shared" ref="E338:J338" si="52">SUM(E337:E337)</f>
        <v>0</v>
      </c>
      <c r="F338" s="124">
        <f t="shared" si="52"/>
        <v>0</v>
      </c>
      <c r="G338" s="124">
        <f t="shared" si="52"/>
        <v>0</v>
      </c>
      <c r="H338" s="124">
        <f t="shared" si="52"/>
        <v>0</v>
      </c>
      <c r="I338" s="124">
        <f t="shared" si="52"/>
        <v>0</v>
      </c>
      <c r="J338" s="124">
        <f t="shared" si="52"/>
        <v>0</v>
      </c>
    </row>
    <row r="339" spans="1:10" ht="11.25" customHeight="1" x14ac:dyDescent="0.2">
      <c r="A339" s="537"/>
      <c r="B339" s="537"/>
      <c r="C339" s="537"/>
      <c r="D339" s="537"/>
      <c r="E339" s="537"/>
      <c r="F339" s="537"/>
      <c r="G339" s="537"/>
      <c r="H339" s="537"/>
      <c r="I339" s="537"/>
      <c r="J339" s="537"/>
    </row>
    <row r="340" spans="1:10" ht="15" customHeight="1" x14ac:dyDescent="0.2">
      <c r="A340" s="499" t="s">
        <v>266</v>
      </c>
      <c r="B340" s="499"/>
      <c r="C340" s="499"/>
      <c r="D340" s="499"/>
      <c r="E340" s="499"/>
      <c r="F340" s="499"/>
      <c r="G340" s="499"/>
      <c r="H340" s="499"/>
      <c r="I340" s="499"/>
      <c r="J340" s="499"/>
    </row>
    <row r="341" spans="1:10" ht="15" customHeight="1" x14ac:dyDescent="0.2">
      <c r="A341" s="484" t="s">
        <v>278</v>
      </c>
      <c r="B341" s="484"/>
      <c r="C341" s="484"/>
      <c r="D341" s="120" t="s">
        <v>279</v>
      </c>
      <c r="E341" s="120" t="s">
        <v>280</v>
      </c>
      <c r="F341" s="484" t="s">
        <v>278</v>
      </c>
      <c r="G341" s="484"/>
      <c r="H341" s="484"/>
      <c r="I341" s="120" t="s">
        <v>279</v>
      </c>
      <c r="J341" s="120" t="s">
        <v>280</v>
      </c>
    </row>
    <row r="342" spans="1:10" ht="15" customHeight="1" x14ac:dyDescent="0.2">
      <c r="A342" s="485" t="s">
        <v>2675</v>
      </c>
      <c r="B342" s="485"/>
      <c r="C342" s="485"/>
      <c r="D342" s="121" t="s">
        <v>2331</v>
      </c>
      <c r="E342" s="121">
        <v>1</v>
      </c>
      <c r="F342" s="485" t="s">
        <v>2676</v>
      </c>
      <c r="G342" s="485"/>
      <c r="H342" s="485"/>
      <c r="I342" s="121" t="s">
        <v>2317</v>
      </c>
      <c r="J342" s="121">
        <v>2</v>
      </c>
    </row>
    <row r="343" spans="1:10" ht="15" customHeight="1" x14ac:dyDescent="0.2">
      <c r="A343" s="485" t="s">
        <v>2677</v>
      </c>
      <c r="B343" s="485"/>
      <c r="C343" s="485"/>
      <c r="D343" s="121" t="s">
        <v>1155</v>
      </c>
      <c r="E343" s="121">
        <v>1</v>
      </c>
      <c r="F343" s="485" t="s">
        <v>2318</v>
      </c>
      <c r="G343" s="485"/>
      <c r="H343" s="485"/>
      <c r="I343" s="121" t="s">
        <v>2319</v>
      </c>
      <c r="J343" s="121">
        <v>1</v>
      </c>
    </row>
    <row r="344" spans="1:10" ht="15" customHeight="1" x14ac:dyDescent="0.2">
      <c r="A344" s="485" t="s">
        <v>2678</v>
      </c>
      <c r="B344" s="485"/>
      <c r="C344" s="485"/>
      <c r="D344" s="121" t="s">
        <v>1155</v>
      </c>
      <c r="E344" s="121">
        <v>1</v>
      </c>
      <c r="F344" s="485" t="s">
        <v>2679</v>
      </c>
      <c r="G344" s="485"/>
      <c r="H344" s="485"/>
      <c r="I344" s="121" t="s">
        <v>1545</v>
      </c>
      <c r="J344" s="121">
        <v>2</v>
      </c>
    </row>
    <row r="345" spans="1:10" ht="12.75" customHeight="1" x14ac:dyDescent="0.2">
      <c r="A345" s="485" t="s">
        <v>2680</v>
      </c>
      <c r="B345" s="485"/>
      <c r="C345" s="485"/>
      <c r="D345" s="121" t="s">
        <v>2317</v>
      </c>
      <c r="E345" s="121">
        <v>3</v>
      </c>
      <c r="F345" s="485" t="s">
        <v>2681</v>
      </c>
      <c r="G345" s="485"/>
      <c r="H345" s="485"/>
      <c r="I345" s="121">
        <v>0</v>
      </c>
      <c r="J345" s="121">
        <v>1</v>
      </c>
    </row>
    <row r="346" spans="1:10" x14ac:dyDescent="0.2">
      <c r="A346" s="485" t="s">
        <v>2682</v>
      </c>
      <c r="B346" s="485"/>
      <c r="C346" s="485"/>
      <c r="D346" s="121" t="s">
        <v>2317</v>
      </c>
      <c r="E346" s="121">
        <v>1</v>
      </c>
      <c r="F346" s="485"/>
      <c r="G346" s="485"/>
      <c r="H346" s="485"/>
      <c r="I346" s="121"/>
      <c r="J346" s="121"/>
    </row>
    <row r="347" spans="1:10" ht="15" customHeight="1" x14ac:dyDescent="0.2">
      <c r="A347" s="585" t="s">
        <v>281</v>
      </c>
      <c r="B347" s="585"/>
      <c r="C347" s="585"/>
      <c r="D347" s="585"/>
      <c r="E347" s="585"/>
      <c r="F347" s="585"/>
      <c r="G347" s="585"/>
      <c r="H347" s="585"/>
      <c r="I347" s="585"/>
      <c r="J347" s="252">
        <f>SUM(E342:E346,J342:J346)</f>
        <v>13</v>
      </c>
    </row>
    <row r="348" spans="1:10" ht="15" customHeight="1" x14ac:dyDescent="0.2">
      <c r="A348" s="483"/>
      <c r="B348" s="483"/>
      <c r="C348" s="483"/>
      <c r="D348" s="483"/>
      <c r="E348" s="483"/>
      <c r="F348" s="483"/>
      <c r="G348" s="483"/>
      <c r="H348" s="483"/>
      <c r="I348" s="483"/>
      <c r="J348" s="483"/>
    </row>
    <row r="349" spans="1:10" ht="15" customHeight="1" x14ac:dyDescent="0.2">
      <c r="A349" s="502" t="s">
        <v>282</v>
      </c>
      <c r="B349" s="502"/>
      <c r="C349" s="502"/>
      <c r="D349" s="502"/>
      <c r="E349" s="502"/>
      <c r="F349" s="502"/>
      <c r="G349" s="502"/>
      <c r="H349" s="502"/>
      <c r="I349" s="502"/>
      <c r="J349" s="502"/>
    </row>
    <row r="350" spans="1:10" ht="15" customHeight="1" x14ac:dyDescent="0.2">
      <c r="A350" s="503" t="s">
        <v>283</v>
      </c>
      <c r="B350" s="503"/>
      <c r="C350" s="503"/>
      <c r="D350" s="503"/>
      <c r="E350" s="503"/>
      <c r="F350" s="503"/>
      <c r="G350" s="503"/>
      <c r="H350" s="503"/>
      <c r="I350" s="503"/>
      <c r="J350" s="503"/>
    </row>
    <row r="351" spans="1:10" x14ac:dyDescent="0.2">
      <c r="A351" s="483"/>
      <c r="B351" s="483"/>
      <c r="C351" s="483"/>
      <c r="D351" s="483"/>
      <c r="E351" s="483"/>
      <c r="F351" s="483"/>
      <c r="G351" s="483"/>
      <c r="H351" s="483"/>
      <c r="I351" s="483"/>
      <c r="J351" s="483"/>
    </row>
    <row r="352" spans="1:10" x14ac:dyDescent="0.2">
      <c r="A352" s="483"/>
      <c r="B352" s="483"/>
      <c r="C352" s="483"/>
      <c r="D352" s="483"/>
      <c r="E352" s="483"/>
      <c r="F352" s="483"/>
      <c r="G352" s="483"/>
      <c r="H352" s="483"/>
      <c r="I352" s="483"/>
      <c r="J352" s="483"/>
    </row>
    <row r="353" spans="1:10" ht="15" customHeight="1" x14ac:dyDescent="0.2">
      <c r="A353" s="483"/>
      <c r="B353" s="483"/>
      <c r="C353" s="483"/>
      <c r="D353" s="483"/>
      <c r="E353" s="483"/>
      <c r="F353" s="483"/>
      <c r="G353" s="483"/>
      <c r="H353" s="483"/>
      <c r="I353" s="483"/>
      <c r="J353" s="483"/>
    </row>
    <row r="354" spans="1:10" x14ac:dyDescent="0.2">
      <c r="A354" s="483"/>
      <c r="B354" s="483"/>
      <c r="C354" s="483"/>
      <c r="D354" s="483"/>
      <c r="E354" s="483"/>
      <c r="F354" s="483"/>
      <c r="G354" s="483"/>
      <c r="H354" s="483"/>
      <c r="I354" s="483"/>
      <c r="J354" s="483"/>
    </row>
    <row r="355" spans="1:10" x14ac:dyDescent="0.2">
      <c r="A355" s="506" t="s">
        <v>359</v>
      </c>
      <c r="B355" s="506"/>
      <c r="C355" s="506"/>
      <c r="D355" s="506"/>
      <c r="E355" s="506"/>
      <c r="F355" s="506"/>
      <c r="G355" s="506"/>
      <c r="H355" s="506"/>
      <c r="I355" s="506"/>
      <c r="J355" s="506"/>
    </row>
    <row r="356" spans="1:10" x14ac:dyDescent="0.2">
      <c r="A356" s="483"/>
      <c r="B356" s="483"/>
      <c r="C356" s="483"/>
      <c r="D356" s="483"/>
      <c r="E356" s="483"/>
      <c r="F356" s="483"/>
      <c r="G356" s="483"/>
      <c r="H356" s="483"/>
      <c r="I356" s="483"/>
      <c r="J356" s="483"/>
    </row>
    <row r="357" spans="1:10" x14ac:dyDescent="0.2">
      <c r="A357" s="483"/>
      <c r="B357" s="483"/>
      <c r="C357" s="483"/>
      <c r="D357" s="483"/>
      <c r="E357" s="483"/>
      <c r="F357" s="483"/>
      <c r="G357" s="483"/>
      <c r="H357" s="483"/>
      <c r="I357" s="483"/>
      <c r="J357" s="483"/>
    </row>
    <row r="358" spans="1:10" x14ac:dyDescent="0.2">
      <c r="A358" s="483"/>
      <c r="B358" s="483"/>
      <c r="C358" s="483"/>
      <c r="D358" s="483"/>
      <c r="E358" s="483"/>
      <c r="F358" s="483"/>
      <c r="G358" s="483"/>
      <c r="H358" s="483"/>
      <c r="I358" s="483"/>
      <c r="J358" s="483"/>
    </row>
    <row r="359" spans="1:10" ht="22.5" x14ac:dyDescent="0.2">
      <c r="A359" s="502" t="s">
        <v>289</v>
      </c>
      <c r="B359" s="502"/>
      <c r="C359" s="502"/>
      <c r="D359" s="502"/>
      <c r="E359" s="502"/>
      <c r="F359" s="148" t="str">
        <f>F192</f>
        <v xml:space="preserve"> Actual 2013/14</v>
      </c>
      <c r="G359" s="148" t="str">
        <f>G192</f>
        <v xml:space="preserve"> Estimate 2014/15</v>
      </c>
      <c r="H359" s="148" t="str">
        <f>H192</f>
        <v xml:space="preserve"> Target 2015/16</v>
      </c>
      <c r="I359" s="148" t="str">
        <f>I192</f>
        <v xml:space="preserve"> Target 2016/17</v>
      </c>
      <c r="J359" s="148" t="str">
        <f>J192</f>
        <v xml:space="preserve"> Target 2017/18</v>
      </c>
    </row>
    <row r="360" spans="1:10" ht="15" customHeight="1" x14ac:dyDescent="0.2">
      <c r="A360" s="502" t="s">
        <v>295</v>
      </c>
      <c r="B360" s="502"/>
      <c r="C360" s="502"/>
      <c r="D360" s="502"/>
      <c r="E360" s="502"/>
      <c r="F360" s="502"/>
      <c r="G360" s="502"/>
      <c r="H360" s="502"/>
      <c r="I360" s="502"/>
      <c r="J360" s="502"/>
    </row>
    <row r="361" spans="1:10" x14ac:dyDescent="0.2">
      <c r="A361" s="507" t="s">
        <v>497</v>
      </c>
      <c r="B361" s="507"/>
      <c r="C361" s="507"/>
      <c r="D361" s="507"/>
      <c r="E361" s="507"/>
      <c r="F361" s="200"/>
      <c r="G361" s="137"/>
      <c r="H361" s="137"/>
      <c r="I361" s="137"/>
      <c r="J361" s="137"/>
    </row>
    <row r="362" spans="1:10" x14ac:dyDescent="0.2">
      <c r="A362" s="507" t="s">
        <v>497</v>
      </c>
      <c r="B362" s="507"/>
      <c r="C362" s="507"/>
      <c r="D362" s="507"/>
      <c r="E362" s="507"/>
      <c r="F362" s="200"/>
      <c r="G362" s="137"/>
      <c r="H362" s="137"/>
      <c r="I362" s="137"/>
      <c r="J362" s="137"/>
    </row>
    <row r="363" spans="1:10" ht="15" customHeight="1" x14ac:dyDescent="0.2">
      <c r="A363" s="507" t="s">
        <v>497</v>
      </c>
      <c r="B363" s="507"/>
      <c r="C363" s="507"/>
      <c r="D363" s="507"/>
      <c r="E363" s="507"/>
      <c r="F363" s="200"/>
      <c r="G363" s="137"/>
      <c r="H363" s="137"/>
      <c r="I363" s="137"/>
      <c r="J363" s="137"/>
    </row>
    <row r="364" spans="1:10" ht="22.5" customHeight="1" x14ac:dyDescent="0.2">
      <c r="A364" s="507"/>
      <c r="B364" s="507"/>
      <c r="C364" s="507"/>
      <c r="D364" s="507"/>
      <c r="E364" s="507"/>
      <c r="F364" s="200"/>
      <c r="G364" s="137"/>
      <c r="H364" s="137"/>
      <c r="I364" s="137"/>
      <c r="J364" s="137"/>
    </row>
    <row r="365" spans="1:10" ht="15" customHeight="1" x14ac:dyDescent="0.2">
      <c r="A365" s="502" t="s">
        <v>300</v>
      </c>
      <c r="B365" s="502"/>
      <c r="C365" s="502"/>
      <c r="D365" s="502"/>
      <c r="E365" s="502"/>
      <c r="F365" s="502"/>
      <c r="G365" s="502"/>
      <c r="H365" s="502"/>
      <c r="I365" s="502"/>
      <c r="J365" s="502"/>
    </row>
    <row r="366" spans="1:10" x14ac:dyDescent="0.2">
      <c r="A366" s="507" t="s">
        <v>497</v>
      </c>
      <c r="B366" s="507"/>
      <c r="C366" s="507"/>
      <c r="D366" s="507"/>
      <c r="E366" s="507"/>
      <c r="F366" s="200"/>
      <c r="G366" s="137"/>
      <c r="H366" s="137"/>
      <c r="I366" s="137"/>
      <c r="J366" s="137"/>
    </row>
    <row r="367" spans="1:10" x14ac:dyDescent="0.2">
      <c r="A367" s="507" t="s">
        <v>497</v>
      </c>
      <c r="B367" s="507"/>
      <c r="C367" s="507"/>
      <c r="D367" s="507"/>
      <c r="E367" s="507"/>
      <c r="F367" s="200"/>
      <c r="G367" s="137"/>
      <c r="H367" s="137"/>
      <c r="I367" s="137"/>
      <c r="J367" s="137"/>
    </row>
    <row r="368" spans="1:10" ht="15" customHeight="1" x14ac:dyDescent="0.2">
      <c r="A368" s="507" t="s">
        <v>497</v>
      </c>
      <c r="B368" s="507"/>
      <c r="C368" s="507"/>
      <c r="D368" s="507"/>
      <c r="E368" s="507"/>
      <c r="F368" s="200"/>
      <c r="G368" s="137"/>
      <c r="H368" s="137"/>
      <c r="I368" s="137"/>
      <c r="J368" s="137"/>
    </row>
    <row r="369" spans="1:10" ht="15" customHeight="1" x14ac:dyDescent="0.2">
      <c r="A369" s="483"/>
      <c r="B369" s="483"/>
      <c r="C369" s="483"/>
      <c r="D369" s="483"/>
      <c r="E369" s="483"/>
      <c r="F369" s="483"/>
      <c r="G369" s="483"/>
      <c r="H369" s="483"/>
      <c r="I369" s="483"/>
      <c r="J369" s="483"/>
    </row>
    <row r="370" spans="1:10" ht="15" customHeight="1" x14ac:dyDescent="0.2">
      <c r="A370" s="492" t="s">
        <v>1489</v>
      </c>
      <c r="B370" s="492"/>
      <c r="C370" s="492"/>
      <c r="D370" s="492"/>
      <c r="E370" s="492"/>
      <c r="F370" s="492"/>
      <c r="G370" s="492"/>
      <c r="H370" s="492"/>
      <c r="I370" s="492"/>
      <c r="J370" s="492"/>
    </row>
    <row r="371" spans="1:10" ht="15" hidden="1" customHeight="1" x14ac:dyDescent="0.2">
      <c r="A371" s="578" t="s">
        <v>269</v>
      </c>
      <c r="B371" s="578"/>
      <c r="C371" s="578"/>
      <c r="D371" s="578"/>
      <c r="E371" s="578"/>
      <c r="F371" s="578"/>
      <c r="G371" s="578"/>
      <c r="H371" s="578"/>
      <c r="I371" s="578"/>
      <c r="J371" s="578"/>
    </row>
    <row r="372" spans="1:10" ht="33.75" hidden="1" customHeight="1" x14ac:dyDescent="0.2">
      <c r="A372" s="483" t="s">
        <v>1490</v>
      </c>
      <c r="B372" s="483"/>
      <c r="C372" s="483"/>
      <c r="D372" s="483"/>
      <c r="E372" s="483"/>
      <c r="F372" s="483"/>
      <c r="G372" s="483"/>
      <c r="H372" s="483"/>
      <c r="I372" s="483"/>
      <c r="J372" s="483"/>
    </row>
    <row r="373" spans="1:10" ht="15" hidden="1" customHeight="1" x14ac:dyDescent="0.2">
      <c r="A373" s="482" t="s">
        <v>271</v>
      </c>
      <c r="B373" s="482"/>
      <c r="C373" s="482"/>
      <c r="D373" s="482"/>
      <c r="E373" s="482"/>
      <c r="F373" s="482"/>
      <c r="G373" s="482"/>
      <c r="H373" s="482"/>
      <c r="I373" s="482"/>
      <c r="J373" s="482"/>
    </row>
    <row r="374" spans="1:10" ht="33.75" hidden="1" x14ac:dyDescent="0.2">
      <c r="A374" s="131" t="s">
        <v>225</v>
      </c>
      <c r="B374" s="493" t="s">
        <v>224</v>
      </c>
      <c r="C374" s="493"/>
      <c r="D374" s="493"/>
      <c r="E374" s="120" t="s">
        <v>656</v>
      </c>
      <c r="F374" s="120" t="s">
        <v>657</v>
      </c>
      <c r="G374" s="120" t="s">
        <v>658</v>
      </c>
      <c r="H374" s="120" t="s">
        <v>659</v>
      </c>
      <c r="I374" s="120" t="s">
        <v>660</v>
      </c>
      <c r="J374" s="120" t="s">
        <v>661</v>
      </c>
    </row>
    <row r="375" spans="1:10" x14ac:dyDescent="0.2">
      <c r="A375" s="213"/>
      <c r="B375" s="483"/>
      <c r="C375" s="483"/>
      <c r="D375" s="483"/>
      <c r="E375" s="157"/>
      <c r="F375" s="155"/>
      <c r="G375" s="157"/>
      <c r="H375" s="156"/>
      <c r="I375" s="157"/>
      <c r="J375" s="157"/>
    </row>
    <row r="376" spans="1:10" ht="15" customHeight="1" x14ac:dyDescent="0.2">
      <c r="A376" s="487" t="s">
        <v>1446</v>
      </c>
      <c r="B376" s="487"/>
      <c r="C376" s="487"/>
      <c r="D376" s="487"/>
      <c r="E376" s="124">
        <f t="shared" ref="E376:J376" si="53">SUM(E375:E375)</f>
        <v>0</v>
      </c>
      <c r="F376" s="124">
        <f t="shared" si="53"/>
        <v>0</v>
      </c>
      <c r="G376" s="124">
        <f t="shared" si="53"/>
        <v>0</v>
      </c>
      <c r="H376" s="124">
        <f t="shared" si="53"/>
        <v>0</v>
      </c>
      <c r="I376" s="124">
        <f t="shared" si="53"/>
        <v>0</v>
      </c>
      <c r="J376" s="124">
        <f t="shared" si="53"/>
        <v>0</v>
      </c>
    </row>
    <row r="377" spans="1:10" x14ac:dyDescent="0.2">
      <c r="A377" s="483"/>
      <c r="B377" s="483"/>
      <c r="C377" s="483"/>
      <c r="D377" s="483"/>
      <c r="E377" s="483"/>
      <c r="F377" s="483"/>
      <c r="G377" s="483"/>
      <c r="H377" s="483"/>
      <c r="I377" s="483"/>
      <c r="J377" s="483"/>
    </row>
    <row r="378" spans="1:10" x14ac:dyDescent="0.2">
      <c r="A378" s="482" t="s">
        <v>262</v>
      </c>
      <c r="B378" s="482"/>
      <c r="C378" s="482"/>
      <c r="D378" s="482"/>
      <c r="E378" s="482"/>
      <c r="F378" s="482"/>
      <c r="G378" s="482"/>
      <c r="H378" s="482"/>
      <c r="I378" s="482"/>
      <c r="J378" s="482"/>
    </row>
    <row r="379" spans="1:10" ht="33.75" x14ac:dyDescent="0.2">
      <c r="A379" s="131" t="s">
        <v>225</v>
      </c>
      <c r="B379" s="493" t="s">
        <v>224</v>
      </c>
      <c r="C379" s="493"/>
      <c r="D379" s="493"/>
      <c r="E379" s="120" t="str">
        <f t="shared" ref="E379:J379" si="54">E24</f>
        <v>Actuals           2013-2014</v>
      </c>
      <c r="F379" s="120" t="str">
        <f t="shared" si="54"/>
        <v>Approved Estimates          2014-2015</v>
      </c>
      <c r="G379" s="120" t="str">
        <f t="shared" si="54"/>
        <v>Revised Estimates                 2014-2015</v>
      </c>
      <c r="H379" s="120" t="str">
        <f t="shared" si="54"/>
        <v>Budget Estimates      2015-2016</v>
      </c>
      <c r="I379" s="120" t="str">
        <f t="shared" si="54"/>
        <v>Forward Estimates     2016-2017</v>
      </c>
      <c r="J379" s="120" t="str">
        <f t="shared" si="54"/>
        <v>Forward Estimates     2017-2018</v>
      </c>
    </row>
    <row r="380" spans="1:10" ht="15" customHeight="1" x14ac:dyDescent="0.2">
      <c r="A380" s="493" t="s">
        <v>6</v>
      </c>
      <c r="B380" s="493"/>
      <c r="C380" s="493"/>
      <c r="D380" s="493"/>
      <c r="E380" s="493"/>
      <c r="F380" s="493"/>
      <c r="G380" s="493"/>
      <c r="H380" s="493"/>
      <c r="I380" s="493"/>
      <c r="J380" s="137"/>
    </row>
    <row r="381" spans="1:10" x14ac:dyDescent="0.2">
      <c r="A381" s="213">
        <v>210</v>
      </c>
      <c r="B381" s="483" t="s">
        <v>6</v>
      </c>
      <c r="C381" s="483"/>
      <c r="D381" s="483"/>
      <c r="E381" s="157">
        <v>233052</v>
      </c>
      <c r="F381" s="155">
        <v>407900</v>
      </c>
      <c r="G381" s="157">
        <v>407900</v>
      </c>
      <c r="H381" s="156">
        <v>374100</v>
      </c>
      <c r="I381" s="157">
        <v>411000</v>
      </c>
      <c r="J381" s="157">
        <v>406200</v>
      </c>
    </row>
    <row r="382" spans="1:10" x14ac:dyDescent="0.2">
      <c r="A382" s="213">
        <v>212</v>
      </c>
      <c r="B382" s="483" t="s">
        <v>8</v>
      </c>
      <c r="C382" s="483"/>
      <c r="D382" s="483"/>
      <c r="E382" s="157">
        <v>124564.2</v>
      </c>
      <c r="F382" s="155">
        <v>0</v>
      </c>
      <c r="G382" s="157">
        <v>0</v>
      </c>
      <c r="H382" s="156">
        <v>0</v>
      </c>
      <c r="I382" s="157">
        <v>0</v>
      </c>
      <c r="J382" s="157">
        <v>0</v>
      </c>
    </row>
    <row r="383" spans="1:10" x14ac:dyDescent="0.2">
      <c r="A383" s="213">
        <v>216</v>
      </c>
      <c r="B383" s="483" t="s">
        <v>9</v>
      </c>
      <c r="C383" s="483"/>
      <c r="D383" s="483"/>
      <c r="E383" s="157">
        <v>35581.18</v>
      </c>
      <c r="F383" s="155">
        <v>39600</v>
      </c>
      <c r="G383" s="157">
        <v>39600</v>
      </c>
      <c r="H383" s="156">
        <v>39600</v>
      </c>
      <c r="I383" s="157">
        <v>39600</v>
      </c>
      <c r="J383" s="157">
        <v>39600</v>
      </c>
    </row>
    <row r="384" spans="1:10" x14ac:dyDescent="0.2">
      <c r="A384" s="213">
        <v>218</v>
      </c>
      <c r="B384" s="483" t="s">
        <v>272</v>
      </c>
      <c r="C384" s="483"/>
      <c r="D384" s="483"/>
      <c r="E384" s="157">
        <v>5598</v>
      </c>
      <c r="F384" s="155">
        <v>5600</v>
      </c>
      <c r="G384" s="157">
        <v>5600</v>
      </c>
      <c r="H384" s="156">
        <v>5600</v>
      </c>
      <c r="I384" s="157">
        <v>5600</v>
      </c>
      <c r="J384" s="157">
        <v>5600</v>
      </c>
    </row>
    <row r="385" spans="1:10" ht="15" customHeight="1" x14ac:dyDescent="0.2">
      <c r="A385" s="497" t="s">
        <v>273</v>
      </c>
      <c r="B385" s="497"/>
      <c r="C385" s="497"/>
      <c r="D385" s="497"/>
      <c r="E385" s="132">
        <f>SUM(E381:E384)</f>
        <v>398795.38</v>
      </c>
      <c r="F385" s="132">
        <f t="shared" ref="F385:J385" si="55">SUM(F381:F384)</f>
        <v>453100</v>
      </c>
      <c r="G385" s="132">
        <f t="shared" si="55"/>
        <v>453100</v>
      </c>
      <c r="H385" s="132">
        <f t="shared" si="55"/>
        <v>419300</v>
      </c>
      <c r="I385" s="132">
        <f t="shared" si="55"/>
        <v>456200</v>
      </c>
      <c r="J385" s="132">
        <f t="shared" si="55"/>
        <v>451400</v>
      </c>
    </row>
    <row r="386" spans="1:10" ht="15" customHeight="1" x14ac:dyDescent="0.2">
      <c r="A386" s="497" t="s">
        <v>274</v>
      </c>
      <c r="B386" s="497"/>
      <c r="C386" s="497"/>
      <c r="D386" s="497"/>
      <c r="E386" s="497"/>
      <c r="F386" s="497"/>
      <c r="G386" s="497"/>
      <c r="H386" s="497"/>
      <c r="I386" s="497"/>
      <c r="J386" s="137"/>
    </row>
    <row r="387" spans="1:10" x14ac:dyDescent="0.2">
      <c r="A387" s="213">
        <v>224</v>
      </c>
      <c r="B387" s="483" t="s">
        <v>187</v>
      </c>
      <c r="C387" s="483"/>
      <c r="D387" s="483"/>
      <c r="E387" s="157">
        <v>0</v>
      </c>
      <c r="F387" s="155">
        <v>0</v>
      </c>
      <c r="G387" s="157">
        <v>0</v>
      </c>
      <c r="H387" s="156">
        <v>55000</v>
      </c>
      <c r="I387" s="157">
        <v>55000</v>
      </c>
      <c r="J387" s="157">
        <v>55000</v>
      </c>
    </row>
    <row r="388" spans="1:10" x14ac:dyDescent="0.2">
      <c r="A388" s="213">
        <v>228</v>
      </c>
      <c r="B388" s="483" t="s">
        <v>189</v>
      </c>
      <c r="C388" s="483"/>
      <c r="D388" s="483"/>
      <c r="E388" s="157">
        <v>14980.74</v>
      </c>
      <c r="F388" s="155">
        <v>10000</v>
      </c>
      <c r="G388" s="157">
        <v>10000</v>
      </c>
      <c r="H388" s="156">
        <v>10000</v>
      </c>
      <c r="I388" s="157">
        <v>10000</v>
      </c>
      <c r="J388" s="157">
        <v>10000</v>
      </c>
    </row>
    <row r="389" spans="1:10" x14ac:dyDescent="0.2">
      <c r="A389" s="213">
        <v>229</v>
      </c>
      <c r="B389" s="483" t="s">
        <v>190</v>
      </c>
      <c r="C389" s="483"/>
      <c r="D389" s="483"/>
      <c r="E389" s="157">
        <v>4294.96</v>
      </c>
      <c r="F389" s="155">
        <v>4000</v>
      </c>
      <c r="G389" s="157">
        <v>4000</v>
      </c>
      <c r="H389" s="156">
        <v>4000</v>
      </c>
      <c r="I389" s="157">
        <v>4000</v>
      </c>
      <c r="J389" s="157">
        <v>4000</v>
      </c>
    </row>
    <row r="390" spans="1:10" x14ac:dyDescent="0.2">
      <c r="A390" s="213">
        <v>230</v>
      </c>
      <c r="B390" s="483" t="s">
        <v>191</v>
      </c>
      <c r="C390" s="483"/>
      <c r="D390" s="483"/>
      <c r="E390" s="157">
        <v>7998</v>
      </c>
      <c r="F390" s="155">
        <v>9000</v>
      </c>
      <c r="G390" s="157">
        <v>9000</v>
      </c>
      <c r="H390" s="156">
        <v>9000</v>
      </c>
      <c r="I390" s="157">
        <v>9000</v>
      </c>
      <c r="J390" s="157">
        <v>9000</v>
      </c>
    </row>
    <row r="391" spans="1:10" x14ac:dyDescent="0.2">
      <c r="A391" s="213">
        <v>232</v>
      </c>
      <c r="B391" s="483" t="s">
        <v>192</v>
      </c>
      <c r="C391" s="483"/>
      <c r="D391" s="483"/>
      <c r="E391" s="157">
        <v>14871.47</v>
      </c>
      <c r="F391" s="155">
        <v>15000</v>
      </c>
      <c r="G391" s="157">
        <v>15000</v>
      </c>
      <c r="H391" s="156">
        <v>23400</v>
      </c>
      <c r="I391" s="157">
        <v>23400</v>
      </c>
      <c r="J391" s="157">
        <v>23400</v>
      </c>
    </row>
    <row r="392" spans="1:10" x14ac:dyDescent="0.2">
      <c r="A392" s="213">
        <v>236</v>
      </c>
      <c r="B392" s="483" t="s">
        <v>194</v>
      </c>
      <c r="C392" s="483"/>
      <c r="D392" s="483"/>
      <c r="E392" s="157">
        <v>0</v>
      </c>
      <c r="F392" s="155">
        <v>810000</v>
      </c>
      <c r="G392" s="157">
        <v>890000</v>
      </c>
      <c r="H392" s="156">
        <f>810000+113000</f>
        <v>923000</v>
      </c>
      <c r="I392" s="157">
        <f t="shared" ref="I392:J392" si="56">810000+113000</f>
        <v>923000</v>
      </c>
      <c r="J392" s="157">
        <f t="shared" si="56"/>
        <v>923000</v>
      </c>
    </row>
    <row r="393" spans="1:10" x14ac:dyDescent="0.2">
      <c r="A393" s="213">
        <v>262</v>
      </c>
      <c r="B393" s="483" t="s">
        <v>203</v>
      </c>
      <c r="C393" s="483"/>
      <c r="D393" s="483"/>
      <c r="E393" s="157">
        <v>1086133.68</v>
      </c>
      <c r="F393" s="155">
        <v>0</v>
      </c>
      <c r="G393" s="157">
        <v>0</v>
      </c>
      <c r="H393" s="156">
        <v>0</v>
      </c>
      <c r="I393" s="157">
        <v>0</v>
      </c>
      <c r="J393" s="157">
        <v>0</v>
      </c>
    </row>
    <row r="394" spans="1:10" x14ac:dyDescent="0.2">
      <c r="A394" s="497" t="s">
        <v>276</v>
      </c>
      <c r="B394" s="497"/>
      <c r="C394" s="497"/>
      <c r="D394" s="497"/>
      <c r="E394" s="132">
        <f>SUM(E387:E393)</f>
        <v>1128278.8499999999</v>
      </c>
      <c r="F394" s="132">
        <f>SUM(F387:F393)</f>
        <v>848000</v>
      </c>
      <c r="G394" s="132">
        <f>SUM(G387:G393)</f>
        <v>928000</v>
      </c>
      <c r="H394" s="132">
        <f>SUM(H387:H393)</f>
        <v>1024400</v>
      </c>
      <c r="I394" s="132">
        <f t="shared" ref="I394:J394" si="57">SUM(I387:I393)</f>
        <v>1024400</v>
      </c>
      <c r="J394" s="132">
        <f t="shared" si="57"/>
        <v>1024400</v>
      </c>
    </row>
    <row r="395" spans="1:10" ht="15" customHeight="1" x14ac:dyDescent="0.2">
      <c r="A395" s="498" t="s">
        <v>277</v>
      </c>
      <c r="B395" s="498"/>
      <c r="C395" s="498"/>
      <c r="D395" s="498"/>
      <c r="E395" s="134">
        <f t="shared" ref="E395:J395" si="58">SUM(E385,E394)</f>
        <v>1527074.23</v>
      </c>
      <c r="F395" s="134">
        <f t="shared" si="58"/>
        <v>1301100</v>
      </c>
      <c r="G395" s="134">
        <f t="shared" si="58"/>
        <v>1381100</v>
      </c>
      <c r="H395" s="134">
        <f t="shared" si="58"/>
        <v>1443700</v>
      </c>
      <c r="I395" s="134">
        <f t="shared" si="58"/>
        <v>1480600</v>
      </c>
      <c r="J395" s="134">
        <f t="shared" si="58"/>
        <v>1475800</v>
      </c>
    </row>
    <row r="396" spans="1:10" x14ac:dyDescent="0.2">
      <c r="A396" s="483"/>
      <c r="B396" s="483"/>
      <c r="C396" s="483"/>
      <c r="D396" s="483"/>
      <c r="E396" s="483"/>
      <c r="F396" s="483"/>
      <c r="G396" s="483"/>
      <c r="H396" s="483"/>
      <c r="I396" s="483"/>
      <c r="J396" s="137"/>
    </row>
    <row r="397" spans="1:10" x14ac:dyDescent="0.2">
      <c r="A397" s="500" t="s">
        <v>14</v>
      </c>
      <c r="B397" s="500"/>
      <c r="C397" s="500"/>
      <c r="D397" s="500"/>
      <c r="E397" s="500"/>
      <c r="F397" s="500"/>
      <c r="G397" s="500"/>
      <c r="H397" s="500"/>
      <c r="I397" s="500"/>
      <c r="J397" s="500"/>
    </row>
    <row r="398" spans="1:10" ht="16.899999999999999" customHeight="1" x14ac:dyDescent="0.2">
      <c r="A398" s="484" t="s">
        <v>224</v>
      </c>
      <c r="B398" s="484"/>
      <c r="C398" s="484"/>
      <c r="D398" s="484"/>
      <c r="E398" s="482" t="str">
        <f t="shared" ref="E398:J398" si="59">E24</f>
        <v>Actuals           2013-2014</v>
      </c>
      <c r="F398" s="482" t="str">
        <f t="shared" si="59"/>
        <v>Approved Estimates          2014-2015</v>
      </c>
      <c r="G398" s="482" t="str">
        <f t="shared" si="59"/>
        <v>Revised Estimates                 2014-2015</v>
      </c>
      <c r="H398" s="482" t="str">
        <f t="shared" si="59"/>
        <v>Budget Estimates      2015-2016</v>
      </c>
      <c r="I398" s="482" t="str">
        <f t="shared" si="59"/>
        <v>Forward Estimates     2016-2017</v>
      </c>
      <c r="J398" s="482" t="str">
        <f t="shared" si="59"/>
        <v>Forward Estimates     2017-2018</v>
      </c>
    </row>
    <row r="399" spans="1:10" x14ac:dyDescent="0.2">
      <c r="A399" s="119" t="s">
        <v>225</v>
      </c>
      <c r="B399" s="119" t="s">
        <v>226</v>
      </c>
      <c r="C399" s="484" t="s">
        <v>227</v>
      </c>
      <c r="D399" s="484"/>
      <c r="E399" s="475"/>
      <c r="F399" s="475"/>
      <c r="G399" s="475"/>
      <c r="H399" s="475"/>
      <c r="I399" s="475"/>
      <c r="J399" s="475"/>
    </row>
    <row r="400" spans="1:10" ht="15" customHeight="1" x14ac:dyDescent="0.2">
      <c r="A400" s="135"/>
      <c r="B400" s="135"/>
      <c r="C400" s="497"/>
      <c r="D400" s="497"/>
      <c r="E400" s="133"/>
      <c r="F400" s="155"/>
      <c r="G400" s="133"/>
      <c r="H400" s="123"/>
      <c r="I400" s="133"/>
      <c r="J400" s="122"/>
    </row>
    <row r="401" spans="1:10" x14ac:dyDescent="0.2">
      <c r="A401" s="135"/>
      <c r="B401" s="135"/>
      <c r="C401" s="497"/>
      <c r="D401" s="497"/>
      <c r="E401" s="133"/>
      <c r="F401" s="155"/>
      <c r="G401" s="133"/>
      <c r="H401" s="123"/>
      <c r="I401" s="133"/>
      <c r="J401" s="122"/>
    </row>
    <row r="402" spans="1:10" x14ac:dyDescent="0.2">
      <c r="A402" s="487" t="s">
        <v>14</v>
      </c>
      <c r="B402" s="487"/>
      <c r="C402" s="487"/>
      <c r="D402" s="487"/>
      <c r="E402" s="124">
        <v>0</v>
      </c>
      <c r="F402" s="124">
        <v>0</v>
      </c>
      <c r="G402" s="124">
        <v>0</v>
      </c>
      <c r="H402" s="124">
        <v>0</v>
      </c>
      <c r="I402" s="124">
        <v>0</v>
      </c>
      <c r="J402" s="124">
        <v>0</v>
      </c>
    </row>
    <row r="403" spans="1:10" ht="12" customHeight="1" x14ac:dyDescent="0.2">
      <c r="A403" s="483"/>
      <c r="B403" s="483"/>
      <c r="C403" s="483"/>
      <c r="D403" s="483"/>
      <c r="E403" s="483"/>
      <c r="F403" s="483"/>
      <c r="G403" s="483"/>
      <c r="H403" s="483"/>
      <c r="I403" s="483"/>
      <c r="J403" s="483"/>
    </row>
    <row r="404" spans="1:10" ht="12" customHeight="1" x14ac:dyDescent="0.2">
      <c r="A404" s="499" t="s">
        <v>266</v>
      </c>
      <c r="B404" s="499"/>
      <c r="C404" s="499"/>
      <c r="D404" s="499"/>
      <c r="E404" s="499"/>
      <c r="F404" s="508"/>
      <c r="G404" s="508"/>
      <c r="H404" s="508"/>
      <c r="I404" s="508"/>
      <c r="J404" s="508"/>
    </row>
    <row r="405" spans="1:10" ht="12" customHeight="1" x14ac:dyDescent="0.2">
      <c r="A405" s="484" t="s">
        <v>278</v>
      </c>
      <c r="B405" s="484"/>
      <c r="C405" s="484"/>
      <c r="D405" s="120" t="s">
        <v>279</v>
      </c>
      <c r="E405" s="194" t="s">
        <v>280</v>
      </c>
      <c r="F405" s="195"/>
      <c r="G405" s="152"/>
      <c r="H405" s="152"/>
      <c r="I405" s="152"/>
      <c r="J405" s="153"/>
    </row>
    <row r="406" spans="1:10" ht="12" customHeight="1" x14ac:dyDescent="0.2">
      <c r="A406" s="485" t="s">
        <v>2683</v>
      </c>
      <c r="B406" s="485"/>
      <c r="C406" s="485"/>
      <c r="D406" s="121" t="s">
        <v>1155</v>
      </c>
      <c r="E406" s="196">
        <v>1</v>
      </c>
      <c r="F406" s="197"/>
      <c r="G406" s="140"/>
      <c r="H406" s="140"/>
      <c r="I406" s="140"/>
      <c r="J406" s="143"/>
    </row>
    <row r="407" spans="1:10" ht="12" customHeight="1" x14ac:dyDescent="0.2">
      <c r="A407" s="485" t="s">
        <v>2684</v>
      </c>
      <c r="B407" s="485"/>
      <c r="C407" s="485"/>
      <c r="D407" s="121" t="s">
        <v>2317</v>
      </c>
      <c r="E407" s="196">
        <v>2</v>
      </c>
      <c r="F407" s="197"/>
      <c r="G407" s="140"/>
      <c r="H407" s="140"/>
      <c r="I407" s="140"/>
      <c r="J407" s="143"/>
    </row>
    <row r="408" spans="1:10" ht="12" customHeight="1" x14ac:dyDescent="0.2">
      <c r="A408" s="485" t="s">
        <v>2685</v>
      </c>
      <c r="B408" s="485"/>
      <c r="C408" s="485"/>
      <c r="D408" s="121" t="s">
        <v>2630</v>
      </c>
      <c r="E408" s="196">
        <v>1</v>
      </c>
      <c r="F408" s="197"/>
      <c r="G408" s="140"/>
      <c r="H408" s="140"/>
      <c r="I408" s="140"/>
      <c r="J408" s="143"/>
    </row>
    <row r="409" spans="1:10" ht="12" customHeight="1" x14ac:dyDescent="0.2">
      <c r="A409" s="485" t="s">
        <v>2686</v>
      </c>
      <c r="B409" s="485"/>
      <c r="C409" s="485"/>
      <c r="D409" s="121" t="s">
        <v>1542</v>
      </c>
      <c r="E409" s="196">
        <v>3</v>
      </c>
      <c r="F409" s="197"/>
      <c r="G409" s="140"/>
      <c r="H409" s="140"/>
      <c r="I409" s="140"/>
      <c r="J409" s="143"/>
    </row>
    <row r="410" spans="1:10" x14ac:dyDescent="0.2">
      <c r="A410" s="485" t="s">
        <v>2687</v>
      </c>
      <c r="B410" s="485"/>
      <c r="C410" s="485"/>
      <c r="D410" s="121" t="s">
        <v>1545</v>
      </c>
      <c r="E410" s="196">
        <v>1</v>
      </c>
      <c r="F410" s="197"/>
      <c r="G410" s="140"/>
      <c r="H410" s="140"/>
      <c r="I410" s="140"/>
      <c r="J410" s="143"/>
    </row>
    <row r="411" spans="1:10" ht="15" customHeight="1" x14ac:dyDescent="0.2">
      <c r="A411" s="485" t="s">
        <v>2688</v>
      </c>
      <c r="B411" s="485"/>
      <c r="C411" s="485"/>
      <c r="D411" s="121">
        <v>0</v>
      </c>
      <c r="E411" s="196">
        <v>4</v>
      </c>
      <c r="F411" s="197"/>
      <c r="G411" s="140"/>
      <c r="H411" s="140"/>
      <c r="I411" s="140"/>
      <c r="J411" s="143"/>
    </row>
    <row r="412" spans="1:10" ht="15" customHeight="1" x14ac:dyDescent="0.2">
      <c r="A412" s="485" t="s">
        <v>2671</v>
      </c>
      <c r="B412" s="485"/>
      <c r="C412" s="485"/>
      <c r="D412" s="121">
        <v>0</v>
      </c>
      <c r="E412" s="196">
        <v>1</v>
      </c>
      <c r="F412" s="197"/>
      <c r="G412" s="140"/>
      <c r="H412" s="140"/>
      <c r="I412" s="140"/>
      <c r="J412" s="143"/>
    </row>
    <row r="413" spans="1:10" ht="15" customHeight="1" x14ac:dyDescent="0.2">
      <c r="A413" s="498" t="s">
        <v>281</v>
      </c>
      <c r="B413" s="498"/>
      <c r="C413" s="498"/>
      <c r="D413" s="498"/>
      <c r="E413" s="198">
        <f>SUM(E406:E412)</f>
        <v>13</v>
      </c>
      <c r="F413" s="199"/>
      <c r="G413" s="146"/>
      <c r="H413" s="146"/>
      <c r="I413" s="146"/>
      <c r="J413" s="147"/>
    </row>
    <row r="414" spans="1:10" ht="15" customHeight="1" x14ac:dyDescent="0.2">
      <c r="A414" s="483"/>
      <c r="B414" s="483"/>
      <c r="C414" s="483"/>
      <c r="D414" s="483"/>
      <c r="E414" s="483"/>
      <c r="F414" s="501"/>
      <c r="G414" s="501"/>
      <c r="H414" s="501"/>
      <c r="I414" s="501"/>
      <c r="J414" s="501"/>
    </row>
    <row r="415" spans="1:10" x14ac:dyDescent="0.2">
      <c r="A415" s="502" t="s">
        <v>282</v>
      </c>
      <c r="B415" s="502"/>
      <c r="C415" s="502"/>
      <c r="D415" s="502"/>
      <c r="E415" s="502"/>
      <c r="F415" s="502"/>
      <c r="G415" s="502"/>
      <c r="H415" s="502"/>
      <c r="I415" s="502"/>
      <c r="J415" s="502"/>
    </row>
    <row r="416" spans="1:10" x14ac:dyDescent="0.2">
      <c r="A416" s="503" t="s">
        <v>283</v>
      </c>
      <c r="B416" s="503"/>
      <c r="C416" s="503"/>
      <c r="D416" s="503"/>
      <c r="E416" s="503"/>
      <c r="F416" s="503"/>
      <c r="G416" s="503"/>
      <c r="H416" s="503"/>
      <c r="I416" s="503"/>
      <c r="J416" s="503"/>
    </row>
    <row r="417" spans="1:10" ht="15" customHeight="1" x14ac:dyDescent="0.2">
      <c r="A417" s="483"/>
      <c r="B417" s="483"/>
      <c r="C417" s="483"/>
      <c r="D417" s="483"/>
      <c r="E417" s="483"/>
      <c r="F417" s="483"/>
      <c r="G417" s="483"/>
      <c r="H417" s="483"/>
      <c r="I417" s="483"/>
      <c r="J417" s="483"/>
    </row>
    <row r="418" spans="1:10" x14ac:dyDescent="0.2">
      <c r="A418" s="483"/>
      <c r="B418" s="483"/>
      <c r="C418" s="483"/>
      <c r="D418" s="483"/>
      <c r="E418" s="483"/>
      <c r="F418" s="483"/>
      <c r="G418" s="483"/>
      <c r="H418" s="483"/>
      <c r="I418" s="483"/>
      <c r="J418" s="483"/>
    </row>
    <row r="419" spans="1:10" ht="15" customHeight="1" x14ac:dyDescent="0.2">
      <c r="A419" s="483"/>
      <c r="B419" s="483"/>
      <c r="C419" s="483"/>
      <c r="D419" s="483"/>
      <c r="E419" s="483"/>
      <c r="F419" s="483"/>
      <c r="G419" s="483"/>
      <c r="H419" s="483"/>
      <c r="I419" s="483"/>
      <c r="J419" s="483"/>
    </row>
    <row r="420" spans="1:10" x14ac:dyDescent="0.2">
      <c r="A420" s="483"/>
      <c r="B420" s="483"/>
      <c r="C420" s="483"/>
      <c r="D420" s="483"/>
      <c r="E420" s="483"/>
      <c r="F420" s="483"/>
      <c r="G420" s="483"/>
      <c r="H420" s="483"/>
      <c r="I420" s="483"/>
      <c r="J420" s="483"/>
    </row>
    <row r="421" spans="1:10" x14ac:dyDescent="0.2">
      <c r="A421" s="506" t="s">
        <v>359</v>
      </c>
      <c r="B421" s="506"/>
      <c r="C421" s="506"/>
      <c r="D421" s="506"/>
      <c r="E421" s="506"/>
      <c r="F421" s="506"/>
      <c r="G421" s="506"/>
      <c r="H421" s="506"/>
      <c r="I421" s="506"/>
      <c r="J421" s="506"/>
    </row>
    <row r="422" spans="1:10" x14ac:dyDescent="0.2">
      <c r="A422" s="483"/>
      <c r="B422" s="483"/>
      <c r="C422" s="483"/>
      <c r="D422" s="483"/>
      <c r="E422" s="483"/>
      <c r="F422" s="483"/>
      <c r="G422" s="483"/>
      <c r="H422" s="483"/>
      <c r="I422" s="483"/>
      <c r="J422" s="483"/>
    </row>
    <row r="423" spans="1:10" ht="15" customHeight="1" x14ac:dyDescent="0.2">
      <c r="A423" s="483"/>
      <c r="B423" s="483"/>
      <c r="C423" s="483"/>
      <c r="D423" s="483"/>
      <c r="E423" s="483"/>
      <c r="F423" s="483"/>
      <c r="G423" s="483"/>
      <c r="H423" s="483"/>
      <c r="I423" s="483"/>
      <c r="J423" s="483"/>
    </row>
    <row r="424" spans="1:10" x14ac:dyDescent="0.2">
      <c r="A424" s="483"/>
      <c r="B424" s="483"/>
      <c r="C424" s="483"/>
      <c r="D424" s="483"/>
      <c r="E424" s="483"/>
      <c r="F424" s="483"/>
      <c r="G424" s="483"/>
      <c r="H424" s="483"/>
      <c r="I424" s="483"/>
      <c r="J424" s="483"/>
    </row>
    <row r="425" spans="1:10" ht="15" customHeight="1" x14ac:dyDescent="0.2">
      <c r="A425" s="483"/>
      <c r="B425" s="483"/>
      <c r="C425" s="483"/>
      <c r="D425" s="483"/>
      <c r="E425" s="483"/>
      <c r="F425" s="483"/>
      <c r="G425" s="483"/>
      <c r="H425" s="483"/>
      <c r="I425" s="483"/>
      <c r="J425" s="483"/>
    </row>
    <row r="426" spans="1:10" ht="22.5" x14ac:dyDescent="0.2">
      <c r="A426" s="502" t="s">
        <v>289</v>
      </c>
      <c r="B426" s="502"/>
      <c r="C426" s="502"/>
      <c r="D426" s="502"/>
      <c r="E426" s="502"/>
      <c r="F426" s="148" t="str">
        <f>F192</f>
        <v xml:space="preserve"> Actual 2013/14</v>
      </c>
      <c r="G426" s="148" t="str">
        <f>G192</f>
        <v xml:space="preserve"> Estimate 2014/15</v>
      </c>
      <c r="H426" s="148" t="str">
        <f>H192</f>
        <v xml:space="preserve"> Target 2015/16</v>
      </c>
      <c r="I426" s="148" t="str">
        <f>I192</f>
        <v xml:space="preserve"> Target 2016/17</v>
      </c>
      <c r="J426" s="148" t="str">
        <f>J192</f>
        <v xml:space="preserve"> Target 2017/18</v>
      </c>
    </row>
    <row r="427" spans="1:10" x14ac:dyDescent="0.2">
      <c r="A427" s="502" t="s">
        <v>295</v>
      </c>
      <c r="B427" s="502"/>
      <c r="C427" s="502"/>
      <c r="D427" s="502"/>
      <c r="E427" s="502"/>
      <c r="F427" s="502"/>
      <c r="G427" s="502"/>
      <c r="H427" s="502"/>
      <c r="I427" s="502"/>
      <c r="J427" s="502"/>
    </row>
    <row r="428" spans="1:10" x14ac:dyDescent="0.2">
      <c r="A428" s="507" t="s">
        <v>497</v>
      </c>
      <c r="B428" s="507"/>
      <c r="C428" s="507"/>
      <c r="D428" s="507"/>
      <c r="E428" s="507"/>
      <c r="F428" s="200"/>
      <c r="G428" s="137"/>
      <c r="H428" s="137"/>
      <c r="I428" s="137"/>
      <c r="J428" s="137"/>
    </row>
    <row r="429" spans="1:10" x14ac:dyDescent="0.2">
      <c r="A429" s="507" t="s">
        <v>497</v>
      </c>
      <c r="B429" s="507"/>
      <c r="C429" s="507"/>
      <c r="D429" s="507"/>
      <c r="E429" s="507"/>
      <c r="F429" s="200"/>
      <c r="G429" s="137"/>
      <c r="H429" s="137"/>
      <c r="I429" s="137"/>
      <c r="J429" s="137"/>
    </row>
    <row r="430" spans="1:10" ht="24.75" customHeight="1" x14ac:dyDescent="0.2">
      <c r="A430" s="507" t="s">
        <v>497</v>
      </c>
      <c r="B430" s="507"/>
      <c r="C430" s="507"/>
      <c r="D430" s="507"/>
      <c r="E430" s="507"/>
      <c r="F430" s="200"/>
      <c r="G430" s="137"/>
      <c r="H430" s="137"/>
      <c r="I430" s="137"/>
      <c r="J430" s="137"/>
    </row>
    <row r="431" spans="1:10" x14ac:dyDescent="0.2">
      <c r="A431" s="507" t="s">
        <v>497</v>
      </c>
      <c r="B431" s="507"/>
      <c r="C431" s="507"/>
      <c r="D431" s="507"/>
      <c r="E431" s="507"/>
      <c r="F431" s="200"/>
      <c r="G431" s="137"/>
      <c r="H431" s="137"/>
      <c r="I431" s="137"/>
      <c r="J431" s="137"/>
    </row>
    <row r="432" spans="1:10" x14ac:dyDescent="0.2">
      <c r="A432" s="502" t="s">
        <v>300</v>
      </c>
      <c r="B432" s="502"/>
      <c r="C432" s="502"/>
      <c r="D432" s="502"/>
      <c r="E432" s="502"/>
      <c r="F432" s="502"/>
      <c r="G432" s="502"/>
      <c r="H432" s="502"/>
      <c r="I432" s="502"/>
      <c r="J432" s="502"/>
    </row>
    <row r="433" spans="1:10" x14ac:dyDescent="0.2">
      <c r="A433" s="507" t="s">
        <v>497</v>
      </c>
      <c r="B433" s="507"/>
      <c r="C433" s="507"/>
      <c r="D433" s="507"/>
      <c r="E433" s="507"/>
      <c r="F433" s="200"/>
      <c r="G433" s="137"/>
      <c r="H433" s="137"/>
      <c r="I433" s="137"/>
      <c r="J433" s="137"/>
    </row>
    <row r="434" spans="1:10" x14ac:dyDescent="0.2">
      <c r="A434" s="507" t="s">
        <v>497</v>
      </c>
      <c r="B434" s="507"/>
      <c r="C434" s="507"/>
      <c r="D434" s="507"/>
      <c r="E434" s="507"/>
      <c r="F434" s="200"/>
      <c r="G434" s="137"/>
      <c r="H434" s="137"/>
      <c r="I434" s="137"/>
      <c r="J434" s="137"/>
    </row>
    <row r="435" spans="1:10" ht="15" customHeight="1" x14ac:dyDescent="0.2">
      <c r="A435" s="507" t="s">
        <v>497</v>
      </c>
      <c r="B435" s="507"/>
      <c r="C435" s="507"/>
      <c r="D435" s="507"/>
      <c r="E435" s="507"/>
      <c r="F435" s="200"/>
      <c r="G435" s="137"/>
      <c r="H435" s="137"/>
      <c r="I435" s="137"/>
      <c r="J435" s="137"/>
    </row>
    <row r="436" spans="1:10" x14ac:dyDescent="0.2">
      <c r="A436" s="483"/>
      <c r="B436" s="483"/>
      <c r="C436" s="483"/>
      <c r="D436" s="483"/>
      <c r="E436" s="483"/>
      <c r="F436" s="483"/>
      <c r="G436" s="483"/>
      <c r="H436" s="483"/>
      <c r="I436" s="483"/>
      <c r="J436" s="483"/>
    </row>
    <row r="437" spans="1:10" x14ac:dyDescent="0.2">
      <c r="A437" s="158"/>
      <c r="B437" s="158"/>
      <c r="C437" s="158"/>
      <c r="D437" s="158"/>
      <c r="E437" s="201" t="s">
        <v>332</v>
      </c>
      <c r="F437" s="165"/>
      <c r="G437" s="158"/>
      <c r="H437" s="158"/>
      <c r="I437" s="158"/>
      <c r="J437" s="159" t="s">
        <v>630</v>
      </c>
    </row>
    <row r="438" spans="1:10" ht="34.5" thickBot="1" x14ac:dyDescent="0.25">
      <c r="A438" s="160"/>
      <c r="B438" s="160" t="s">
        <v>181</v>
      </c>
      <c r="C438" s="161"/>
      <c r="D438" s="162"/>
      <c r="E438" s="148" t="str">
        <f t="shared" ref="E438:J438" si="60">E24</f>
        <v>Actuals           2013-2014</v>
      </c>
      <c r="F438" s="148" t="str">
        <f t="shared" si="60"/>
        <v>Approved Estimates          2014-2015</v>
      </c>
      <c r="G438" s="148" t="str">
        <f t="shared" si="60"/>
        <v>Revised Estimates                 2014-2015</v>
      </c>
      <c r="H438" s="148" t="str">
        <f t="shared" si="60"/>
        <v>Budget Estimates      2015-2016</v>
      </c>
      <c r="I438" s="148" t="str">
        <f t="shared" si="60"/>
        <v>Forward Estimates     2016-2017</v>
      </c>
      <c r="J438" s="148" t="str">
        <f t="shared" si="60"/>
        <v>Forward Estimates     2017-2018</v>
      </c>
    </row>
    <row r="439" spans="1:10" ht="15" customHeight="1" x14ac:dyDescent="0.2">
      <c r="A439" s="165" t="s">
        <v>6</v>
      </c>
      <c r="B439" s="163"/>
      <c r="C439" s="163"/>
      <c r="D439" s="163"/>
      <c r="E439" s="163"/>
      <c r="F439" s="163"/>
      <c r="G439" s="163"/>
      <c r="H439" s="163"/>
      <c r="I439" s="164"/>
      <c r="J439" s="163"/>
    </row>
    <row r="440" spans="1:10" x14ac:dyDescent="0.2">
      <c r="A440" s="158"/>
      <c r="B440" s="158" t="s">
        <v>447</v>
      </c>
      <c r="C440" s="158"/>
      <c r="D440" s="158"/>
      <c r="E440" s="167">
        <f t="shared" ref="E440:J440" si="61">E71</f>
        <v>359997.17</v>
      </c>
      <c r="F440" s="167">
        <f t="shared" si="61"/>
        <v>396400</v>
      </c>
      <c r="G440" s="167">
        <f t="shared" si="61"/>
        <v>396400</v>
      </c>
      <c r="H440" s="167">
        <f t="shared" si="61"/>
        <v>402900</v>
      </c>
      <c r="I440" s="167">
        <f t="shared" si="61"/>
        <v>408800</v>
      </c>
      <c r="J440" s="167">
        <f t="shared" si="61"/>
        <v>414700</v>
      </c>
    </row>
    <row r="441" spans="1:10" ht="15" customHeight="1" x14ac:dyDescent="0.2">
      <c r="A441" s="158"/>
      <c r="B441" s="158" t="s">
        <v>1442</v>
      </c>
      <c r="C441" s="158"/>
      <c r="D441" s="158"/>
      <c r="E441" s="167">
        <f t="shared" ref="E441:J441" si="62">E145</f>
        <v>1150737.3799999999</v>
      </c>
      <c r="F441" s="167">
        <f t="shared" si="62"/>
        <v>1243400</v>
      </c>
      <c r="G441" s="167">
        <f t="shared" si="62"/>
        <v>1243400</v>
      </c>
      <c r="H441" s="167">
        <f t="shared" si="62"/>
        <v>1288000</v>
      </c>
      <c r="I441" s="167">
        <f t="shared" si="62"/>
        <v>1365000</v>
      </c>
      <c r="J441" s="167">
        <f t="shared" si="62"/>
        <v>1374900</v>
      </c>
    </row>
    <row r="442" spans="1:10" ht="15" customHeight="1" x14ac:dyDescent="0.2">
      <c r="A442" s="158"/>
      <c r="B442" s="158" t="s">
        <v>1443</v>
      </c>
      <c r="C442" s="158"/>
      <c r="D442" s="158"/>
      <c r="E442" s="167">
        <f t="shared" ref="E442:J442" si="63">E221</f>
        <v>3628619.28</v>
      </c>
      <c r="F442" s="167">
        <f t="shared" si="63"/>
        <v>4312200</v>
      </c>
      <c r="G442" s="167">
        <f t="shared" si="63"/>
        <v>4312200</v>
      </c>
      <c r="H442" s="167">
        <f t="shared" si="63"/>
        <v>4383700</v>
      </c>
      <c r="I442" s="167">
        <f t="shared" si="63"/>
        <v>4498300</v>
      </c>
      <c r="J442" s="167">
        <f t="shared" si="63"/>
        <v>4530300</v>
      </c>
    </row>
    <row r="443" spans="1:10" ht="15" customHeight="1" x14ac:dyDescent="0.2">
      <c r="A443" s="158"/>
      <c r="B443" s="158" t="s">
        <v>1444</v>
      </c>
      <c r="C443" s="158"/>
      <c r="D443" s="158"/>
      <c r="E443" s="167">
        <f t="shared" ref="E443:J443" si="64">E309</f>
        <v>402134.16</v>
      </c>
      <c r="F443" s="167">
        <f t="shared" si="64"/>
        <v>538800</v>
      </c>
      <c r="G443" s="167">
        <f t="shared" si="64"/>
        <v>538800</v>
      </c>
      <c r="H443" s="167">
        <f t="shared" si="64"/>
        <v>511300</v>
      </c>
      <c r="I443" s="167">
        <f t="shared" si="64"/>
        <v>564400</v>
      </c>
      <c r="J443" s="167">
        <f t="shared" si="64"/>
        <v>568800</v>
      </c>
    </row>
    <row r="444" spans="1:10" ht="15" customHeight="1" x14ac:dyDescent="0.2">
      <c r="A444" s="169"/>
      <c r="B444" s="169" t="s">
        <v>1445</v>
      </c>
      <c r="C444" s="169"/>
      <c r="D444" s="169"/>
      <c r="E444" s="167">
        <f t="shared" ref="E444:J444" si="65">E381</f>
        <v>233052</v>
      </c>
      <c r="F444" s="167">
        <f t="shared" si="65"/>
        <v>407900</v>
      </c>
      <c r="G444" s="167">
        <f t="shared" si="65"/>
        <v>407900</v>
      </c>
      <c r="H444" s="167">
        <f t="shared" si="65"/>
        <v>374100</v>
      </c>
      <c r="I444" s="167">
        <f t="shared" si="65"/>
        <v>411000</v>
      </c>
      <c r="J444" s="167">
        <f t="shared" si="65"/>
        <v>406200</v>
      </c>
    </row>
    <row r="445" spans="1:10" ht="15" customHeight="1" thickBot="1" x14ac:dyDescent="0.25">
      <c r="A445" s="158"/>
      <c r="B445" s="158"/>
      <c r="C445" s="165" t="s">
        <v>335</v>
      </c>
      <c r="D445" s="171"/>
      <c r="E445" s="172">
        <f t="shared" ref="E445:J445" si="66">SUM(E440:E444)</f>
        <v>5774539.9900000002</v>
      </c>
      <c r="F445" s="172">
        <f t="shared" si="66"/>
        <v>6898700</v>
      </c>
      <c r="G445" s="172">
        <f t="shared" si="66"/>
        <v>6898700</v>
      </c>
      <c r="H445" s="172">
        <f t="shared" si="66"/>
        <v>6960000</v>
      </c>
      <c r="I445" s="172">
        <f t="shared" si="66"/>
        <v>7247500</v>
      </c>
      <c r="J445" s="172">
        <f t="shared" si="66"/>
        <v>7294900</v>
      </c>
    </row>
    <row r="446" spans="1:10" ht="15" customHeight="1" x14ac:dyDescent="0.2">
      <c r="A446" s="173" t="s">
        <v>175</v>
      </c>
      <c r="B446" s="173"/>
      <c r="C446" s="169"/>
      <c r="D446" s="174"/>
      <c r="E446" s="178"/>
      <c r="F446" s="178"/>
      <c r="G446" s="178"/>
      <c r="H446" s="178"/>
      <c r="I446" s="178"/>
      <c r="J446" s="178"/>
    </row>
    <row r="447" spans="1:10" ht="15" customHeight="1" x14ac:dyDescent="0.2">
      <c r="A447" s="158"/>
      <c r="B447" s="158" t="s">
        <v>447</v>
      </c>
      <c r="C447" s="158"/>
      <c r="D447" s="158"/>
      <c r="E447" s="167">
        <f t="shared" ref="E447:J447" si="67">E72</f>
        <v>0</v>
      </c>
      <c r="F447" s="167">
        <f t="shared" si="67"/>
        <v>0</v>
      </c>
      <c r="G447" s="167">
        <f t="shared" si="67"/>
        <v>0</v>
      </c>
      <c r="H447" s="167">
        <f t="shared" si="67"/>
        <v>0</v>
      </c>
      <c r="I447" s="167">
        <f t="shared" si="67"/>
        <v>0</v>
      </c>
      <c r="J447" s="167">
        <f t="shared" si="67"/>
        <v>0</v>
      </c>
    </row>
    <row r="448" spans="1:10" ht="15" customHeight="1" x14ac:dyDescent="0.2">
      <c r="A448" s="158"/>
      <c r="B448" s="158" t="s">
        <v>1442</v>
      </c>
      <c r="C448" s="158"/>
      <c r="D448" s="158"/>
      <c r="E448" s="167">
        <f t="shared" ref="E448:J448" si="68">E146</f>
        <v>101465.64</v>
      </c>
      <c r="F448" s="167">
        <f t="shared" si="68"/>
        <v>136200</v>
      </c>
      <c r="G448" s="167">
        <f t="shared" si="68"/>
        <v>136200</v>
      </c>
      <c r="H448" s="167">
        <f t="shared" si="68"/>
        <v>109400</v>
      </c>
      <c r="I448" s="167">
        <f t="shared" si="68"/>
        <v>109400</v>
      </c>
      <c r="J448" s="167">
        <f t="shared" si="68"/>
        <v>109400</v>
      </c>
    </row>
    <row r="449" spans="1:10" ht="15" customHeight="1" x14ac:dyDescent="0.2">
      <c r="A449" s="158"/>
      <c r="B449" s="158" t="s">
        <v>1443</v>
      </c>
      <c r="C449" s="158"/>
      <c r="D449" s="158"/>
      <c r="E449" s="167">
        <f t="shared" ref="E449:J449" si="69">E222</f>
        <v>560737.31000000006</v>
      </c>
      <c r="F449" s="167">
        <f t="shared" si="69"/>
        <v>0</v>
      </c>
      <c r="G449" s="167">
        <f t="shared" si="69"/>
        <v>0</v>
      </c>
      <c r="H449" s="167">
        <f t="shared" si="69"/>
        <v>0</v>
      </c>
      <c r="I449" s="167">
        <f t="shared" si="69"/>
        <v>0</v>
      </c>
      <c r="J449" s="167">
        <f t="shared" si="69"/>
        <v>0</v>
      </c>
    </row>
    <row r="450" spans="1:10" x14ac:dyDescent="0.2">
      <c r="A450" s="158"/>
      <c r="B450" s="158" t="s">
        <v>1444</v>
      </c>
      <c r="C450" s="158"/>
      <c r="D450" s="158"/>
      <c r="E450" s="167">
        <f t="shared" ref="E450:J450" si="70">E310</f>
        <v>52191.82</v>
      </c>
      <c r="F450" s="167">
        <f t="shared" si="70"/>
        <v>6400</v>
      </c>
      <c r="G450" s="167">
        <f t="shared" si="70"/>
        <v>6400</v>
      </c>
      <c r="H450" s="167">
        <f t="shared" si="70"/>
        <v>4700</v>
      </c>
      <c r="I450" s="167">
        <f t="shared" si="70"/>
        <v>4700</v>
      </c>
      <c r="J450" s="167">
        <f t="shared" si="70"/>
        <v>4700</v>
      </c>
    </row>
    <row r="451" spans="1:10" ht="15" customHeight="1" x14ac:dyDescent="0.2">
      <c r="A451" s="158"/>
      <c r="B451" s="169" t="s">
        <v>1445</v>
      </c>
      <c r="C451" s="169"/>
      <c r="D451" s="169"/>
      <c r="E451" s="167">
        <f t="shared" ref="E451:J451" si="71">E382</f>
        <v>124564.2</v>
      </c>
      <c r="F451" s="167">
        <f t="shared" si="71"/>
        <v>0</v>
      </c>
      <c r="G451" s="167">
        <f t="shared" si="71"/>
        <v>0</v>
      </c>
      <c r="H451" s="167">
        <f t="shared" si="71"/>
        <v>0</v>
      </c>
      <c r="I451" s="167">
        <f t="shared" si="71"/>
        <v>0</v>
      </c>
      <c r="J451" s="167">
        <f t="shared" si="71"/>
        <v>0</v>
      </c>
    </row>
    <row r="452" spans="1:10" ht="15" customHeight="1" thickBot="1" x14ac:dyDescent="0.25">
      <c r="A452" s="165"/>
      <c r="B452" s="165"/>
      <c r="C452" s="165" t="s">
        <v>336</v>
      </c>
      <c r="D452" s="175"/>
      <c r="E452" s="172">
        <f t="shared" ref="E452:J452" si="72">SUM(E447:E451)</f>
        <v>838958.97</v>
      </c>
      <c r="F452" s="172">
        <f t="shared" si="72"/>
        <v>142600</v>
      </c>
      <c r="G452" s="172">
        <f t="shared" si="72"/>
        <v>142600</v>
      </c>
      <c r="H452" s="172">
        <f t="shared" si="72"/>
        <v>114100</v>
      </c>
      <c r="I452" s="172">
        <f t="shared" si="72"/>
        <v>114100</v>
      </c>
      <c r="J452" s="172">
        <f t="shared" si="72"/>
        <v>114100</v>
      </c>
    </row>
    <row r="453" spans="1:10" ht="15" customHeight="1" x14ac:dyDescent="0.2">
      <c r="A453" s="165" t="s">
        <v>337</v>
      </c>
      <c r="B453" s="158"/>
      <c r="C453" s="158"/>
      <c r="D453" s="176"/>
      <c r="E453" s="177"/>
      <c r="F453" s="177"/>
      <c r="G453" s="177"/>
      <c r="H453" s="177"/>
      <c r="I453" s="177"/>
      <c r="J453" s="177"/>
    </row>
    <row r="454" spans="1:10" ht="15" customHeight="1" x14ac:dyDescent="0.2">
      <c r="A454" s="158"/>
      <c r="B454" s="158" t="s">
        <v>447</v>
      </c>
      <c r="C454" s="158"/>
      <c r="D454" s="158"/>
      <c r="E454" s="167">
        <f t="shared" ref="E454:J454" si="73">E73</f>
        <v>61153.68</v>
      </c>
      <c r="F454" s="167">
        <f t="shared" si="73"/>
        <v>60600</v>
      </c>
      <c r="G454" s="167">
        <f t="shared" si="73"/>
        <v>60600</v>
      </c>
      <c r="H454" s="167">
        <f t="shared" si="73"/>
        <v>59400</v>
      </c>
      <c r="I454" s="167">
        <f t="shared" si="73"/>
        <v>59400</v>
      </c>
      <c r="J454" s="167">
        <f t="shared" si="73"/>
        <v>59400</v>
      </c>
    </row>
    <row r="455" spans="1:10" x14ac:dyDescent="0.2">
      <c r="A455" s="158"/>
      <c r="B455" s="158" t="s">
        <v>1491</v>
      </c>
      <c r="C455" s="158"/>
      <c r="D455" s="158"/>
      <c r="E455" s="167">
        <f t="shared" ref="E455:J455" si="74">E147</f>
        <v>396231.9</v>
      </c>
      <c r="F455" s="167">
        <f t="shared" si="74"/>
        <v>426200</v>
      </c>
      <c r="G455" s="167">
        <f t="shared" si="74"/>
        <v>426200</v>
      </c>
      <c r="H455" s="167">
        <f t="shared" si="74"/>
        <v>417100</v>
      </c>
      <c r="I455" s="167">
        <f t="shared" si="74"/>
        <v>426200</v>
      </c>
      <c r="J455" s="167">
        <f t="shared" si="74"/>
        <v>426200</v>
      </c>
    </row>
    <row r="456" spans="1:10" ht="15" customHeight="1" x14ac:dyDescent="0.2">
      <c r="A456" s="158"/>
      <c r="B456" s="158" t="s">
        <v>1443</v>
      </c>
      <c r="C456" s="158"/>
      <c r="D456" s="158"/>
      <c r="E456" s="167">
        <f t="shared" ref="E456:J456" si="75">E223</f>
        <v>670089.06000000006</v>
      </c>
      <c r="F456" s="167">
        <f t="shared" si="75"/>
        <v>571500</v>
      </c>
      <c r="G456" s="167">
        <f t="shared" si="75"/>
        <v>571500</v>
      </c>
      <c r="H456" s="167">
        <f t="shared" si="75"/>
        <v>610900</v>
      </c>
      <c r="I456" s="167">
        <f t="shared" si="75"/>
        <v>653800</v>
      </c>
      <c r="J456" s="167">
        <f t="shared" si="75"/>
        <v>653800</v>
      </c>
    </row>
    <row r="457" spans="1:10" x14ac:dyDescent="0.2">
      <c r="A457" s="158"/>
      <c r="B457" s="158" t="s">
        <v>1444</v>
      </c>
      <c r="C457" s="158"/>
      <c r="D457" s="158"/>
      <c r="E457" s="167">
        <f t="shared" ref="E457:J457" si="76">E311</f>
        <v>74784</v>
      </c>
      <c r="F457" s="167">
        <f t="shared" si="76"/>
        <v>98200</v>
      </c>
      <c r="G457" s="167">
        <f t="shared" si="76"/>
        <v>98200</v>
      </c>
      <c r="H457" s="167">
        <f t="shared" si="76"/>
        <v>95700</v>
      </c>
      <c r="I457" s="167">
        <f t="shared" si="76"/>
        <v>98100</v>
      </c>
      <c r="J457" s="167">
        <f t="shared" si="76"/>
        <v>98100</v>
      </c>
    </row>
    <row r="458" spans="1:10" x14ac:dyDescent="0.2">
      <c r="A458" s="158"/>
      <c r="B458" s="169" t="s">
        <v>1445</v>
      </c>
      <c r="C458" s="169"/>
      <c r="D458" s="169"/>
      <c r="E458" s="167">
        <f t="shared" ref="E458:J458" si="77">E383</f>
        <v>35581.18</v>
      </c>
      <c r="F458" s="167">
        <f t="shared" si="77"/>
        <v>39600</v>
      </c>
      <c r="G458" s="167">
        <f t="shared" si="77"/>
        <v>39600</v>
      </c>
      <c r="H458" s="167">
        <f t="shared" si="77"/>
        <v>39600</v>
      </c>
      <c r="I458" s="167">
        <f t="shared" si="77"/>
        <v>39600</v>
      </c>
      <c r="J458" s="167">
        <f t="shared" si="77"/>
        <v>39600</v>
      </c>
    </row>
    <row r="459" spans="1:10" ht="15" thickBot="1" x14ac:dyDescent="0.25">
      <c r="A459" s="158"/>
      <c r="B459" s="158"/>
      <c r="C459" s="165" t="s">
        <v>338</v>
      </c>
      <c r="D459" s="176"/>
      <c r="E459" s="172">
        <f t="shared" ref="E459:J459" si="78">SUM(E454:E458)</f>
        <v>1237839.82</v>
      </c>
      <c r="F459" s="172">
        <f t="shared" si="78"/>
        <v>1196100</v>
      </c>
      <c r="G459" s="172">
        <f t="shared" si="78"/>
        <v>1196100</v>
      </c>
      <c r="H459" s="172">
        <f t="shared" si="78"/>
        <v>1222700</v>
      </c>
      <c r="I459" s="172">
        <f t="shared" si="78"/>
        <v>1277100</v>
      </c>
      <c r="J459" s="172">
        <f t="shared" si="78"/>
        <v>1277100</v>
      </c>
    </row>
    <row r="460" spans="1:10" ht="15" customHeight="1" x14ac:dyDescent="0.2">
      <c r="A460" s="165" t="s">
        <v>177</v>
      </c>
      <c r="B460" s="165"/>
      <c r="C460" s="158"/>
      <c r="D460" s="176"/>
      <c r="E460" s="178"/>
      <c r="F460" s="178"/>
      <c r="G460" s="178"/>
      <c r="H460" s="178"/>
      <c r="I460" s="178"/>
      <c r="J460" s="178"/>
    </row>
    <row r="461" spans="1:10" x14ac:dyDescent="0.2">
      <c r="A461" s="158"/>
      <c r="B461" s="158" t="s">
        <v>447</v>
      </c>
      <c r="C461" s="158"/>
      <c r="D461" s="158"/>
      <c r="E461" s="167">
        <f t="shared" ref="E461:J461" si="79">E74</f>
        <v>0</v>
      </c>
      <c r="F461" s="167">
        <f t="shared" si="79"/>
        <v>0</v>
      </c>
      <c r="G461" s="167">
        <f t="shared" si="79"/>
        <v>0</v>
      </c>
      <c r="H461" s="167">
        <f t="shared" si="79"/>
        <v>0</v>
      </c>
      <c r="I461" s="167">
        <f t="shared" si="79"/>
        <v>0</v>
      </c>
      <c r="J461" s="167">
        <f t="shared" si="79"/>
        <v>0</v>
      </c>
    </row>
    <row r="462" spans="1:10" ht="15" customHeight="1" x14ac:dyDescent="0.2">
      <c r="A462" s="158"/>
      <c r="B462" s="158" t="s">
        <v>1442</v>
      </c>
      <c r="C462" s="158"/>
      <c r="D462" s="158"/>
      <c r="E462" s="167">
        <f t="shared" ref="E462:J462" si="80">E148</f>
        <v>71268</v>
      </c>
      <c r="F462" s="167">
        <f t="shared" si="80"/>
        <v>22500</v>
      </c>
      <c r="G462" s="167">
        <f t="shared" si="80"/>
        <v>22500</v>
      </c>
      <c r="H462" s="167">
        <f t="shared" si="80"/>
        <v>63100</v>
      </c>
      <c r="I462" s="167">
        <f t="shared" si="80"/>
        <v>55000</v>
      </c>
      <c r="J462" s="167">
        <f t="shared" si="80"/>
        <v>55000</v>
      </c>
    </row>
    <row r="463" spans="1:10" x14ac:dyDescent="0.2">
      <c r="A463" s="158"/>
      <c r="B463" s="158" t="s">
        <v>1443</v>
      </c>
      <c r="C463" s="158"/>
      <c r="D463" s="158"/>
      <c r="E463" s="167">
        <f t="shared" ref="E463:J463" si="81">E224</f>
        <v>111778.55</v>
      </c>
      <c r="F463" s="167">
        <f t="shared" si="81"/>
        <v>74000</v>
      </c>
      <c r="G463" s="167">
        <f t="shared" si="81"/>
        <v>74000</v>
      </c>
      <c r="H463" s="167">
        <f t="shared" si="81"/>
        <v>147400</v>
      </c>
      <c r="I463" s="167">
        <f t="shared" si="81"/>
        <v>90000</v>
      </c>
      <c r="J463" s="167">
        <f t="shared" si="81"/>
        <v>130000</v>
      </c>
    </row>
    <row r="464" spans="1:10" x14ac:dyDescent="0.2">
      <c r="A464" s="158"/>
      <c r="B464" s="158" t="s">
        <v>1444</v>
      </c>
      <c r="C464" s="158"/>
      <c r="D464" s="158"/>
      <c r="E464" s="167">
        <f t="shared" ref="E464:J464" si="82">E312</f>
        <v>0</v>
      </c>
      <c r="F464" s="167">
        <f t="shared" si="82"/>
        <v>0</v>
      </c>
      <c r="G464" s="167">
        <f t="shared" si="82"/>
        <v>0</v>
      </c>
      <c r="H464" s="167">
        <f t="shared" si="82"/>
        <v>18600</v>
      </c>
      <c r="I464" s="167">
        <f t="shared" si="82"/>
        <v>10000</v>
      </c>
      <c r="J464" s="167">
        <f t="shared" si="82"/>
        <v>10000</v>
      </c>
    </row>
    <row r="465" spans="1:10" ht="15" customHeight="1" x14ac:dyDescent="0.2">
      <c r="A465" s="158"/>
      <c r="B465" s="169" t="s">
        <v>1445</v>
      </c>
      <c r="C465" s="169"/>
      <c r="D465" s="169"/>
      <c r="E465" s="167">
        <f t="shared" ref="E465:J465" si="83">E384</f>
        <v>5598</v>
      </c>
      <c r="F465" s="167">
        <f t="shared" si="83"/>
        <v>5600</v>
      </c>
      <c r="G465" s="167">
        <f t="shared" si="83"/>
        <v>5600</v>
      </c>
      <c r="H465" s="167">
        <f t="shared" si="83"/>
        <v>5600</v>
      </c>
      <c r="I465" s="167">
        <f t="shared" si="83"/>
        <v>5600</v>
      </c>
      <c r="J465" s="167">
        <f t="shared" si="83"/>
        <v>5600</v>
      </c>
    </row>
    <row r="466" spans="1:10" ht="15" thickBot="1" x14ac:dyDescent="0.25">
      <c r="A466" s="158"/>
      <c r="B466" s="158"/>
      <c r="C466" s="165" t="s">
        <v>339</v>
      </c>
      <c r="D466" s="176"/>
      <c r="E466" s="172">
        <f t="shared" ref="E466:J466" si="84">SUM(E461:E465)</f>
        <v>188644.55</v>
      </c>
      <c r="F466" s="172">
        <f t="shared" si="84"/>
        <v>102100</v>
      </c>
      <c r="G466" s="172">
        <f t="shared" si="84"/>
        <v>102100</v>
      </c>
      <c r="H466" s="172">
        <f t="shared" si="84"/>
        <v>234700</v>
      </c>
      <c r="I466" s="172">
        <f t="shared" si="84"/>
        <v>160600</v>
      </c>
      <c r="J466" s="172">
        <f t="shared" si="84"/>
        <v>200600</v>
      </c>
    </row>
    <row r="467" spans="1:10" ht="15" customHeight="1" x14ac:dyDescent="0.2">
      <c r="A467" s="179" t="s">
        <v>274</v>
      </c>
      <c r="B467" s="165"/>
      <c r="C467" s="158"/>
      <c r="D467" s="176"/>
      <c r="E467" s="178"/>
      <c r="F467" s="178"/>
      <c r="G467" s="178"/>
      <c r="H467" s="178"/>
      <c r="I467" s="178"/>
      <c r="J467" s="178"/>
    </row>
    <row r="468" spans="1:10" ht="15" customHeight="1" x14ac:dyDescent="0.2">
      <c r="A468" s="169"/>
      <c r="B468" s="158" t="s">
        <v>447</v>
      </c>
      <c r="C468" s="158"/>
      <c r="D468" s="158"/>
      <c r="E468" s="167">
        <f t="shared" ref="E468:J468" si="85">E90</f>
        <v>313780.51</v>
      </c>
      <c r="F468" s="167">
        <f t="shared" si="85"/>
        <v>309900</v>
      </c>
      <c r="G468" s="167">
        <f t="shared" si="85"/>
        <v>309900</v>
      </c>
      <c r="H468" s="167">
        <f t="shared" si="85"/>
        <v>4608300</v>
      </c>
      <c r="I468" s="167">
        <f t="shared" si="85"/>
        <v>1413800</v>
      </c>
      <c r="J468" s="167">
        <f t="shared" si="85"/>
        <v>1413800</v>
      </c>
    </row>
    <row r="469" spans="1:10" x14ac:dyDescent="0.2">
      <c r="A469" s="169"/>
      <c r="B469" s="158" t="s">
        <v>1442</v>
      </c>
      <c r="C469" s="158"/>
      <c r="D469" s="158"/>
      <c r="E469" s="167">
        <f t="shared" ref="E469:J469" si="86">E157</f>
        <v>313657.17</v>
      </c>
      <c r="F469" s="167">
        <f t="shared" si="86"/>
        <v>310000</v>
      </c>
      <c r="G469" s="167">
        <f t="shared" si="86"/>
        <v>310000</v>
      </c>
      <c r="H469" s="167">
        <f t="shared" si="86"/>
        <v>333000</v>
      </c>
      <c r="I469" s="167">
        <f t="shared" si="86"/>
        <v>333000</v>
      </c>
      <c r="J469" s="167">
        <f t="shared" si="86"/>
        <v>333000</v>
      </c>
    </row>
    <row r="470" spans="1:10" x14ac:dyDescent="0.2">
      <c r="A470" s="169"/>
      <c r="B470" s="158" t="s">
        <v>1443</v>
      </c>
      <c r="C470" s="158"/>
      <c r="D470" s="158"/>
      <c r="E470" s="167">
        <f t="shared" ref="E470:J470" si="87">E237</f>
        <v>2610979.5299999998</v>
      </c>
      <c r="F470" s="167">
        <f t="shared" si="87"/>
        <v>1825000</v>
      </c>
      <c r="G470" s="167">
        <f t="shared" si="87"/>
        <v>1825000</v>
      </c>
      <c r="H470" s="167">
        <f t="shared" si="87"/>
        <v>1830000</v>
      </c>
      <c r="I470" s="167">
        <f t="shared" si="87"/>
        <v>1830000</v>
      </c>
      <c r="J470" s="167">
        <f t="shared" si="87"/>
        <v>1830000</v>
      </c>
    </row>
    <row r="471" spans="1:10" x14ac:dyDescent="0.2">
      <c r="A471" s="169"/>
      <c r="B471" s="158" t="s">
        <v>1444</v>
      </c>
      <c r="C471" s="158"/>
      <c r="D471" s="158"/>
      <c r="E471" s="167">
        <f t="shared" ref="E471:J471" si="88">E331</f>
        <v>4114298.7299999995</v>
      </c>
      <c r="F471" s="167">
        <f t="shared" si="88"/>
        <v>3422000</v>
      </c>
      <c r="G471" s="167">
        <f t="shared" si="88"/>
        <v>4018400</v>
      </c>
      <c r="H471" s="167">
        <f t="shared" si="88"/>
        <v>4639000</v>
      </c>
      <c r="I471" s="167">
        <f t="shared" si="88"/>
        <v>4639000</v>
      </c>
      <c r="J471" s="167">
        <f t="shared" si="88"/>
        <v>4639000</v>
      </c>
    </row>
    <row r="472" spans="1:10" x14ac:dyDescent="0.2">
      <c r="A472" s="158"/>
      <c r="B472" s="169" t="s">
        <v>1445</v>
      </c>
      <c r="C472" s="169"/>
      <c r="D472" s="169"/>
      <c r="E472" s="167">
        <f t="shared" ref="E472:J472" si="89">E394</f>
        <v>1128278.8499999999</v>
      </c>
      <c r="F472" s="167">
        <f t="shared" si="89"/>
        <v>848000</v>
      </c>
      <c r="G472" s="167">
        <f t="shared" si="89"/>
        <v>928000</v>
      </c>
      <c r="H472" s="167">
        <f t="shared" si="89"/>
        <v>1024400</v>
      </c>
      <c r="I472" s="167">
        <f t="shared" si="89"/>
        <v>1024400</v>
      </c>
      <c r="J472" s="167">
        <f t="shared" si="89"/>
        <v>1024400</v>
      </c>
    </row>
    <row r="473" spans="1:10" ht="15" thickBot="1" x14ac:dyDescent="0.25">
      <c r="A473" s="158"/>
      <c r="B473" s="158"/>
      <c r="C473" s="158" t="s">
        <v>340</v>
      </c>
      <c r="D473" s="171"/>
      <c r="E473" s="172">
        <f t="shared" ref="E473:J473" si="90">SUM(E468:E472)</f>
        <v>8480994.7899999991</v>
      </c>
      <c r="F473" s="172">
        <f t="shared" si="90"/>
        <v>6714900</v>
      </c>
      <c r="G473" s="172">
        <f t="shared" si="90"/>
        <v>7391300</v>
      </c>
      <c r="H473" s="172">
        <f t="shared" si="90"/>
        <v>12434700</v>
      </c>
      <c r="I473" s="172">
        <f t="shared" si="90"/>
        <v>9240200</v>
      </c>
      <c r="J473" s="172">
        <f t="shared" si="90"/>
        <v>9240200</v>
      </c>
    </row>
    <row r="474" spans="1:10" ht="15" customHeight="1" x14ac:dyDescent="0.2">
      <c r="A474" s="180" t="s">
        <v>14</v>
      </c>
      <c r="B474" s="158"/>
      <c r="C474" s="158"/>
      <c r="D474" s="176"/>
      <c r="E474" s="178"/>
      <c r="F474" s="178"/>
      <c r="G474" s="178"/>
      <c r="H474" s="178"/>
      <c r="I474" s="178"/>
      <c r="J474" s="178"/>
    </row>
    <row r="475" spans="1:10" x14ac:dyDescent="0.2">
      <c r="A475" s="169"/>
      <c r="B475" s="158" t="s">
        <v>447</v>
      </c>
      <c r="C475" s="158"/>
      <c r="D475" s="158"/>
      <c r="E475" s="167">
        <f t="shared" ref="E475:J475" si="91">E97</f>
        <v>0</v>
      </c>
      <c r="F475" s="167">
        <f t="shared" si="91"/>
        <v>0</v>
      </c>
      <c r="G475" s="167">
        <f t="shared" si="91"/>
        <v>0</v>
      </c>
      <c r="H475" s="167">
        <f t="shared" si="91"/>
        <v>0</v>
      </c>
      <c r="I475" s="167">
        <f t="shared" si="91"/>
        <v>0</v>
      </c>
      <c r="J475" s="167">
        <f t="shared" si="91"/>
        <v>0</v>
      </c>
    </row>
    <row r="476" spans="1:10" x14ac:dyDescent="0.2">
      <c r="A476" s="169"/>
      <c r="B476" s="158" t="s">
        <v>1442</v>
      </c>
      <c r="C476" s="158"/>
      <c r="D476" s="158"/>
      <c r="E476" s="167">
        <f t="shared" ref="E476:J476" si="92">E165</f>
        <v>0</v>
      </c>
      <c r="F476" s="167">
        <f t="shared" si="92"/>
        <v>0</v>
      </c>
      <c r="G476" s="167">
        <f t="shared" si="92"/>
        <v>0</v>
      </c>
      <c r="H476" s="167">
        <f t="shared" si="92"/>
        <v>0</v>
      </c>
      <c r="I476" s="167">
        <f t="shared" si="92"/>
        <v>0</v>
      </c>
      <c r="J476" s="167">
        <f t="shared" si="92"/>
        <v>0</v>
      </c>
    </row>
    <row r="477" spans="1:10" x14ac:dyDescent="0.2">
      <c r="A477" s="169"/>
      <c r="B477" s="158" t="s">
        <v>1443</v>
      </c>
      <c r="C477" s="158"/>
      <c r="D477" s="158"/>
      <c r="E477" s="167">
        <f t="shared" ref="E477:J477" si="93">E245</f>
        <v>0</v>
      </c>
      <c r="F477" s="167">
        <f t="shared" si="93"/>
        <v>0</v>
      </c>
      <c r="G477" s="167">
        <f t="shared" si="93"/>
        <v>0</v>
      </c>
      <c r="H477" s="167">
        <f t="shared" si="93"/>
        <v>0</v>
      </c>
      <c r="I477" s="167">
        <f t="shared" si="93"/>
        <v>0</v>
      </c>
      <c r="J477" s="167">
        <f t="shared" si="93"/>
        <v>0</v>
      </c>
    </row>
    <row r="478" spans="1:10" x14ac:dyDescent="0.2">
      <c r="A478" s="169"/>
      <c r="B478" s="158" t="s">
        <v>1444</v>
      </c>
      <c r="C478" s="158"/>
      <c r="D478" s="158"/>
      <c r="E478" s="167">
        <f t="shared" ref="E478:J478" si="94">E338</f>
        <v>0</v>
      </c>
      <c r="F478" s="167">
        <f t="shared" si="94"/>
        <v>0</v>
      </c>
      <c r="G478" s="167">
        <f t="shared" si="94"/>
        <v>0</v>
      </c>
      <c r="H478" s="167">
        <f t="shared" si="94"/>
        <v>0</v>
      </c>
      <c r="I478" s="167">
        <f t="shared" si="94"/>
        <v>0</v>
      </c>
      <c r="J478" s="167">
        <f t="shared" si="94"/>
        <v>0</v>
      </c>
    </row>
    <row r="479" spans="1:10" ht="15" customHeight="1" x14ac:dyDescent="0.2">
      <c r="A479" s="169"/>
      <c r="B479" s="169" t="s">
        <v>1445</v>
      </c>
      <c r="C479" s="169"/>
      <c r="D479" s="169"/>
      <c r="E479" s="167">
        <f t="shared" ref="E479:J479" si="95">E402</f>
        <v>0</v>
      </c>
      <c r="F479" s="167">
        <f t="shared" si="95"/>
        <v>0</v>
      </c>
      <c r="G479" s="167">
        <f t="shared" si="95"/>
        <v>0</v>
      </c>
      <c r="H479" s="167">
        <f t="shared" si="95"/>
        <v>0</v>
      </c>
      <c r="I479" s="167">
        <f t="shared" si="95"/>
        <v>0</v>
      </c>
      <c r="J479" s="167">
        <f t="shared" si="95"/>
        <v>0</v>
      </c>
    </row>
    <row r="480" spans="1:10" ht="15" thickBot="1" x14ac:dyDescent="0.25">
      <c r="A480" s="179"/>
      <c r="B480" s="179" t="s">
        <v>56</v>
      </c>
      <c r="C480" s="176"/>
      <c r="D480" s="158"/>
      <c r="E480" s="172">
        <f t="shared" ref="E480:J480" si="96">SUM(E475:E479)</f>
        <v>0</v>
      </c>
      <c r="F480" s="172">
        <f t="shared" si="96"/>
        <v>0</v>
      </c>
      <c r="G480" s="172">
        <f t="shared" si="96"/>
        <v>0</v>
      </c>
      <c r="H480" s="172">
        <f t="shared" si="96"/>
        <v>0</v>
      </c>
      <c r="I480" s="172">
        <f t="shared" si="96"/>
        <v>0</v>
      </c>
      <c r="J480" s="172">
        <f t="shared" si="96"/>
        <v>0</v>
      </c>
    </row>
    <row r="481" spans="1:10" x14ac:dyDescent="0.2">
      <c r="A481" s="158"/>
      <c r="B481" s="158"/>
      <c r="C481" s="158"/>
      <c r="D481" s="158"/>
      <c r="E481" s="178"/>
      <c r="F481" s="178"/>
      <c r="G481" s="178"/>
      <c r="H481" s="163"/>
      <c r="I481" s="163"/>
      <c r="J481" s="163"/>
    </row>
    <row r="482" spans="1:10" ht="15" thickBot="1" x14ac:dyDescent="0.25">
      <c r="A482" s="158"/>
      <c r="B482" s="158"/>
      <c r="C482" s="158"/>
      <c r="D482" s="158"/>
      <c r="E482" s="176"/>
      <c r="F482" s="203" t="s">
        <v>341</v>
      </c>
      <c r="G482" s="176"/>
      <c r="H482" s="176"/>
      <c r="I482" s="181"/>
      <c r="J482" s="181"/>
    </row>
    <row r="483" spans="1:10" ht="15" thickTop="1" x14ac:dyDescent="0.2">
      <c r="A483" s="182"/>
      <c r="B483" s="182"/>
      <c r="C483" s="182"/>
      <c r="D483" s="182"/>
      <c r="E483" s="182"/>
      <c r="F483" s="204"/>
      <c r="G483" s="182"/>
      <c r="H483" s="182"/>
      <c r="I483" s="182"/>
      <c r="J483" s="182"/>
    </row>
    <row r="484" spans="1:10" x14ac:dyDescent="0.2">
      <c r="A484" s="183"/>
      <c r="B484" s="183">
        <v>210</v>
      </c>
      <c r="C484" s="158" t="s">
        <v>6</v>
      </c>
      <c r="D484" s="158"/>
      <c r="E484" s="167">
        <f t="shared" ref="E484:J499" si="97">SUMIF($A$53:$A$886,$B484,E$53:E$886)</f>
        <v>5774539.9900000002</v>
      </c>
      <c r="F484" s="167">
        <f t="shared" si="97"/>
        <v>6898700</v>
      </c>
      <c r="G484" s="167">
        <f t="shared" si="97"/>
        <v>6898700</v>
      </c>
      <c r="H484" s="167">
        <f t="shared" si="97"/>
        <v>6960000</v>
      </c>
      <c r="I484" s="167">
        <f t="shared" si="97"/>
        <v>7247500</v>
      </c>
      <c r="J484" s="167">
        <f t="shared" si="97"/>
        <v>7294900</v>
      </c>
    </row>
    <row r="485" spans="1:10" x14ac:dyDescent="0.2">
      <c r="A485" s="183"/>
      <c r="B485" s="183">
        <v>212</v>
      </c>
      <c r="C485" s="158" t="s">
        <v>8</v>
      </c>
      <c r="D485" s="158"/>
      <c r="E485" s="167">
        <f t="shared" si="97"/>
        <v>838958.97</v>
      </c>
      <c r="F485" s="167">
        <f t="shared" si="97"/>
        <v>142600</v>
      </c>
      <c r="G485" s="167">
        <f t="shared" si="97"/>
        <v>142600</v>
      </c>
      <c r="H485" s="167">
        <f t="shared" si="97"/>
        <v>114100</v>
      </c>
      <c r="I485" s="167">
        <f t="shared" si="97"/>
        <v>114100</v>
      </c>
      <c r="J485" s="167">
        <f t="shared" si="97"/>
        <v>114100</v>
      </c>
    </row>
    <row r="486" spans="1:10" x14ac:dyDescent="0.2">
      <c r="A486" s="183"/>
      <c r="B486" s="183">
        <v>213</v>
      </c>
      <c r="C486" s="158" t="s">
        <v>182</v>
      </c>
      <c r="D486" s="158"/>
      <c r="E486" s="167">
        <f t="shared" si="97"/>
        <v>0</v>
      </c>
      <c r="F486" s="167">
        <f t="shared" si="97"/>
        <v>0</v>
      </c>
      <c r="G486" s="167">
        <f t="shared" si="97"/>
        <v>0</v>
      </c>
      <c r="H486" s="167">
        <f t="shared" si="97"/>
        <v>0</v>
      </c>
      <c r="I486" s="167">
        <f t="shared" si="97"/>
        <v>0</v>
      </c>
      <c r="J486" s="167">
        <f t="shared" si="97"/>
        <v>0</v>
      </c>
    </row>
    <row r="487" spans="1:10" x14ac:dyDescent="0.2">
      <c r="A487" s="183"/>
      <c r="B487" s="183">
        <v>216</v>
      </c>
      <c r="C487" s="158" t="s">
        <v>9</v>
      </c>
      <c r="D487" s="158"/>
      <c r="E487" s="167">
        <f t="shared" si="97"/>
        <v>1237839.82</v>
      </c>
      <c r="F487" s="167">
        <f t="shared" si="97"/>
        <v>1196100</v>
      </c>
      <c r="G487" s="167">
        <f t="shared" si="97"/>
        <v>1196100</v>
      </c>
      <c r="H487" s="167">
        <f t="shared" si="97"/>
        <v>1222700</v>
      </c>
      <c r="I487" s="167">
        <f t="shared" si="97"/>
        <v>1277100</v>
      </c>
      <c r="J487" s="167">
        <f t="shared" si="97"/>
        <v>1277100</v>
      </c>
    </row>
    <row r="488" spans="1:10" x14ac:dyDescent="0.2">
      <c r="A488" s="183"/>
      <c r="B488" s="183">
        <v>218</v>
      </c>
      <c r="C488" s="158" t="s">
        <v>183</v>
      </c>
      <c r="D488" s="158"/>
      <c r="E488" s="167">
        <f t="shared" si="97"/>
        <v>188644.55</v>
      </c>
      <c r="F488" s="167">
        <f t="shared" si="97"/>
        <v>102100</v>
      </c>
      <c r="G488" s="167">
        <f t="shared" si="97"/>
        <v>102100</v>
      </c>
      <c r="H488" s="167">
        <f t="shared" si="97"/>
        <v>234700</v>
      </c>
      <c r="I488" s="167">
        <f t="shared" si="97"/>
        <v>160600</v>
      </c>
      <c r="J488" s="167">
        <f t="shared" si="97"/>
        <v>200600</v>
      </c>
    </row>
    <row r="489" spans="1:10" x14ac:dyDescent="0.2">
      <c r="A489" s="183"/>
      <c r="B489" s="183">
        <v>219</v>
      </c>
      <c r="C489" s="158" t="s">
        <v>184</v>
      </c>
      <c r="D489" s="158"/>
      <c r="E489" s="167">
        <f t="shared" si="97"/>
        <v>0</v>
      </c>
      <c r="F489" s="167">
        <f t="shared" si="97"/>
        <v>0</v>
      </c>
      <c r="G489" s="167">
        <f t="shared" si="97"/>
        <v>0</v>
      </c>
      <c r="H489" s="167">
        <f t="shared" si="97"/>
        <v>0</v>
      </c>
      <c r="I489" s="167">
        <f t="shared" si="97"/>
        <v>0</v>
      </c>
      <c r="J489" s="167">
        <f t="shared" si="97"/>
        <v>0</v>
      </c>
    </row>
    <row r="490" spans="1:10" x14ac:dyDescent="0.2">
      <c r="A490" s="183"/>
      <c r="B490" s="183">
        <v>220</v>
      </c>
      <c r="C490" s="158" t="s">
        <v>185</v>
      </c>
      <c r="D490" s="158"/>
      <c r="E490" s="167">
        <f t="shared" si="97"/>
        <v>2363.7199999999998</v>
      </c>
      <c r="F490" s="167">
        <f t="shared" si="97"/>
        <v>6000</v>
      </c>
      <c r="G490" s="167">
        <f t="shared" si="97"/>
        <v>6000</v>
      </c>
      <c r="H490" s="167">
        <f t="shared" si="97"/>
        <v>6000</v>
      </c>
      <c r="I490" s="167">
        <f t="shared" si="97"/>
        <v>6000</v>
      </c>
      <c r="J490" s="167">
        <f t="shared" si="97"/>
        <v>6000</v>
      </c>
    </row>
    <row r="491" spans="1:10" x14ac:dyDescent="0.2">
      <c r="A491" s="183"/>
      <c r="B491" s="183">
        <v>222</v>
      </c>
      <c r="C491" s="158" t="s">
        <v>186</v>
      </c>
      <c r="D491" s="158"/>
      <c r="E491" s="167">
        <f t="shared" si="97"/>
        <v>48838.55</v>
      </c>
      <c r="F491" s="167">
        <f t="shared" si="97"/>
        <v>60000</v>
      </c>
      <c r="G491" s="167">
        <f t="shared" si="97"/>
        <v>60000</v>
      </c>
      <c r="H491" s="167">
        <f t="shared" si="97"/>
        <v>60000</v>
      </c>
      <c r="I491" s="167">
        <f t="shared" si="97"/>
        <v>60000</v>
      </c>
      <c r="J491" s="167">
        <f t="shared" si="97"/>
        <v>60000</v>
      </c>
    </row>
    <row r="492" spans="1:10" x14ac:dyDescent="0.2">
      <c r="A492" s="183"/>
      <c r="B492" s="183">
        <v>224</v>
      </c>
      <c r="C492" s="158" t="s">
        <v>187</v>
      </c>
      <c r="D492" s="158"/>
      <c r="E492" s="167">
        <f t="shared" si="97"/>
        <v>124813.95</v>
      </c>
      <c r="F492" s="167">
        <f t="shared" si="97"/>
        <v>214000</v>
      </c>
      <c r="G492" s="167">
        <f t="shared" si="97"/>
        <v>214000</v>
      </c>
      <c r="H492" s="167">
        <f t="shared" si="97"/>
        <v>288500</v>
      </c>
      <c r="I492" s="167">
        <f t="shared" si="97"/>
        <v>288500</v>
      </c>
      <c r="J492" s="167">
        <f t="shared" si="97"/>
        <v>288500</v>
      </c>
    </row>
    <row r="493" spans="1:10" x14ac:dyDescent="0.2">
      <c r="A493" s="183"/>
      <c r="B493" s="183">
        <v>226</v>
      </c>
      <c r="C493" s="158" t="s">
        <v>188</v>
      </c>
      <c r="D493" s="158"/>
      <c r="E493" s="167">
        <f t="shared" si="97"/>
        <v>123521.93</v>
      </c>
      <c r="F493" s="167">
        <f t="shared" si="97"/>
        <v>110200</v>
      </c>
      <c r="G493" s="167">
        <f t="shared" si="97"/>
        <v>110200</v>
      </c>
      <c r="H493" s="167">
        <f t="shared" si="97"/>
        <v>112500</v>
      </c>
      <c r="I493" s="167">
        <f t="shared" si="97"/>
        <v>112500</v>
      </c>
      <c r="J493" s="167">
        <f t="shared" si="97"/>
        <v>112500</v>
      </c>
    </row>
    <row r="494" spans="1:10" x14ac:dyDescent="0.2">
      <c r="A494" s="183"/>
      <c r="B494" s="183">
        <v>228</v>
      </c>
      <c r="C494" s="158" t="s">
        <v>189</v>
      </c>
      <c r="D494" s="158"/>
      <c r="E494" s="167">
        <f t="shared" si="97"/>
        <v>1928268.3699999999</v>
      </c>
      <c r="F494" s="167">
        <f t="shared" si="97"/>
        <v>1346300</v>
      </c>
      <c r="G494" s="167">
        <f t="shared" si="97"/>
        <v>1346300</v>
      </c>
      <c r="H494" s="167">
        <f t="shared" si="97"/>
        <v>1346000</v>
      </c>
      <c r="I494" s="167">
        <f t="shared" si="97"/>
        <v>1346000</v>
      </c>
      <c r="J494" s="167">
        <f t="shared" si="97"/>
        <v>1346000</v>
      </c>
    </row>
    <row r="495" spans="1:10" x14ac:dyDescent="0.2">
      <c r="A495" s="183"/>
      <c r="B495" s="183">
        <v>229</v>
      </c>
      <c r="C495" s="158" t="s">
        <v>190</v>
      </c>
      <c r="D495" s="158"/>
      <c r="E495" s="167">
        <f t="shared" si="97"/>
        <v>255345.19</v>
      </c>
      <c r="F495" s="167">
        <f t="shared" si="97"/>
        <v>75000</v>
      </c>
      <c r="G495" s="167">
        <f t="shared" si="97"/>
        <v>75000</v>
      </c>
      <c r="H495" s="167">
        <f t="shared" si="97"/>
        <v>3180700</v>
      </c>
      <c r="I495" s="167">
        <f t="shared" si="97"/>
        <v>90700</v>
      </c>
      <c r="J495" s="167">
        <f t="shared" si="97"/>
        <v>90700</v>
      </c>
    </row>
    <row r="496" spans="1:10" x14ac:dyDescent="0.2">
      <c r="A496" s="183"/>
      <c r="B496" s="183">
        <v>230</v>
      </c>
      <c r="C496" s="158" t="s">
        <v>191</v>
      </c>
      <c r="D496" s="158"/>
      <c r="E496" s="167">
        <f t="shared" si="97"/>
        <v>29998</v>
      </c>
      <c r="F496" s="167">
        <f t="shared" si="97"/>
        <v>31000</v>
      </c>
      <c r="G496" s="167">
        <f t="shared" si="97"/>
        <v>31000</v>
      </c>
      <c r="H496" s="167">
        <f t="shared" si="97"/>
        <v>31000</v>
      </c>
      <c r="I496" s="167">
        <f t="shared" si="97"/>
        <v>31000</v>
      </c>
      <c r="J496" s="167">
        <f t="shared" si="97"/>
        <v>31000</v>
      </c>
    </row>
    <row r="497" spans="1:10" x14ac:dyDescent="0.2">
      <c r="A497" s="183"/>
      <c r="B497" s="183">
        <v>232</v>
      </c>
      <c r="C497" s="158" t="s">
        <v>192</v>
      </c>
      <c r="D497" s="158"/>
      <c r="E497" s="167">
        <f t="shared" si="97"/>
        <v>381904.2</v>
      </c>
      <c r="F497" s="167">
        <f t="shared" si="97"/>
        <v>310000</v>
      </c>
      <c r="G497" s="167">
        <f t="shared" si="97"/>
        <v>310000</v>
      </c>
      <c r="H497" s="167">
        <f t="shared" si="97"/>
        <v>501800</v>
      </c>
      <c r="I497" s="167">
        <f t="shared" si="97"/>
        <v>501800</v>
      </c>
      <c r="J497" s="167">
        <f t="shared" si="97"/>
        <v>501800</v>
      </c>
    </row>
    <row r="498" spans="1:10" x14ac:dyDescent="0.2">
      <c r="A498" s="183"/>
      <c r="B498" s="183">
        <v>234</v>
      </c>
      <c r="C498" s="158" t="s">
        <v>193</v>
      </c>
      <c r="D498" s="158"/>
      <c r="E498" s="167">
        <f t="shared" si="97"/>
        <v>78935.89</v>
      </c>
      <c r="F498" s="167">
        <f t="shared" si="97"/>
        <v>80000</v>
      </c>
      <c r="G498" s="167">
        <f t="shared" si="97"/>
        <v>80000</v>
      </c>
      <c r="H498" s="167">
        <f t="shared" si="97"/>
        <v>80000</v>
      </c>
      <c r="I498" s="167">
        <f t="shared" si="97"/>
        <v>80000</v>
      </c>
      <c r="J498" s="167">
        <f t="shared" si="97"/>
        <v>80000</v>
      </c>
    </row>
    <row r="499" spans="1:10" x14ac:dyDescent="0.2">
      <c r="A499" s="183"/>
      <c r="B499" s="183">
        <v>236</v>
      </c>
      <c r="C499" s="158" t="s">
        <v>194</v>
      </c>
      <c r="D499" s="158"/>
      <c r="E499" s="167">
        <f t="shared" si="97"/>
        <v>239180.68</v>
      </c>
      <c r="F499" s="167">
        <f t="shared" si="97"/>
        <v>1091000</v>
      </c>
      <c r="G499" s="167">
        <f t="shared" si="97"/>
        <v>1171000</v>
      </c>
      <c r="H499" s="167">
        <f t="shared" si="97"/>
        <v>2187400</v>
      </c>
      <c r="I499" s="167">
        <f t="shared" si="97"/>
        <v>2082900</v>
      </c>
      <c r="J499" s="167">
        <f t="shared" si="97"/>
        <v>2082900</v>
      </c>
    </row>
    <row r="500" spans="1:10" x14ac:dyDescent="0.2">
      <c r="A500" s="183"/>
      <c r="B500" s="183">
        <v>238</v>
      </c>
      <c r="C500" s="158" t="s">
        <v>195</v>
      </c>
      <c r="D500" s="158"/>
      <c r="E500" s="167">
        <f t="shared" ref="E500:J515" si="98">SUMIF($A$53:$A$886,$B500,E$53:E$886)</f>
        <v>0</v>
      </c>
      <c r="F500" s="167">
        <f t="shared" si="98"/>
        <v>8900</v>
      </c>
      <c r="G500" s="167">
        <f t="shared" si="98"/>
        <v>8900</v>
      </c>
      <c r="H500" s="167">
        <f t="shared" si="98"/>
        <v>8900</v>
      </c>
      <c r="I500" s="167">
        <f t="shared" si="98"/>
        <v>8900</v>
      </c>
      <c r="J500" s="167">
        <f t="shared" si="98"/>
        <v>8900</v>
      </c>
    </row>
    <row r="501" spans="1:10" x14ac:dyDescent="0.2">
      <c r="A501" s="183"/>
      <c r="B501" s="183">
        <v>240</v>
      </c>
      <c r="C501" s="158" t="s">
        <v>196</v>
      </c>
      <c r="D501" s="158"/>
      <c r="E501" s="167">
        <f t="shared" si="98"/>
        <v>0</v>
      </c>
      <c r="F501" s="167">
        <f t="shared" si="98"/>
        <v>0</v>
      </c>
      <c r="G501" s="167">
        <f t="shared" si="98"/>
        <v>0</v>
      </c>
      <c r="H501" s="167">
        <f t="shared" si="98"/>
        <v>0</v>
      </c>
      <c r="I501" s="167">
        <f t="shared" si="98"/>
        <v>0</v>
      </c>
      <c r="J501" s="167">
        <f t="shared" si="98"/>
        <v>0</v>
      </c>
    </row>
    <row r="502" spans="1:10" x14ac:dyDescent="0.2">
      <c r="A502" s="183"/>
      <c r="B502" s="183">
        <v>242</v>
      </c>
      <c r="C502" s="158" t="s">
        <v>197</v>
      </c>
      <c r="D502" s="158"/>
      <c r="E502" s="167">
        <f t="shared" si="98"/>
        <v>0</v>
      </c>
      <c r="F502" s="167">
        <f t="shared" si="98"/>
        <v>0</v>
      </c>
      <c r="G502" s="167">
        <f t="shared" si="98"/>
        <v>0</v>
      </c>
      <c r="H502" s="167">
        <f t="shared" si="98"/>
        <v>0</v>
      </c>
      <c r="I502" s="167">
        <f t="shared" si="98"/>
        <v>0</v>
      </c>
      <c r="J502" s="167">
        <f t="shared" si="98"/>
        <v>0</v>
      </c>
    </row>
    <row r="503" spans="1:10" x14ac:dyDescent="0.2">
      <c r="A503" s="183"/>
      <c r="B503" s="183">
        <v>244</v>
      </c>
      <c r="C503" s="158" t="s">
        <v>198</v>
      </c>
      <c r="D503" s="158"/>
      <c r="E503" s="167">
        <f t="shared" si="98"/>
        <v>0</v>
      </c>
      <c r="F503" s="167">
        <f t="shared" si="98"/>
        <v>0</v>
      </c>
      <c r="G503" s="167">
        <f t="shared" si="98"/>
        <v>0</v>
      </c>
      <c r="H503" s="167">
        <f t="shared" si="98"/>
        <v>0</v>
      </c>
      <c r="I503" s="167">
        <f t="shared" si="98"/>
        <v>0</v>
      </c>
      <c r="J503" s="167">
        <f t="shared" si="98"/>
        <v>0</v>
      </c>
    </row>
    <row r="504" spans="1:10" x14ac:dyDescent="0.2">
      <c r="A504" s="183"/>
      <c r="B504" s="183">
        <v>246</v>
      </c>
      <c r="C504" s="158" t="s">
        <v>199</v>
      </c>
      <c r="D504" s="158"/>
      <c r="E504" s="167">
        <f t="shared" si="98"/>
        <v>18599.61</v>
      </c>
      <c r="F504" s="167">
        <f t="shared" si="98"/>
        <v>19100</v>
      </c>
      <c r="G504" s="167">
        <f t="shared" si="98"/>
        <v>19100</v>
      </c>
      <c r="H504" s="167">
        <f t="shared" si="98"/>
        <v>19000</v>
      </c>
      <c r="I504" s="167">
        <f t="shared" si="98"/>
        <v>19000</v>
      </c>
      <c r="J504" s="167">
        <f t="shared" si="98"/>
        <v>19000</v>
      </c>
    </row>
    <row r="505" spans="1:10" x14ac:dyDescent="0.2">
      <c r="A505" s="183"/>
      <c r="B505" s="183">
        <v>247</v>
      </c>
      <c r="C505" s="158" t="s">
        <v>200</v>
      </c>
      <c r="D505" s="158"/>
      <c r="E505" s="167">
        <f t="shared" si="98"/>
        <v>0</v>
      </c>
      <c r="F505" s="167">
        <f t="shared" si="98"/>
        <v>0</v>
      </c>
      <c r="G505" s="167">
        <f t="shared" si="98"/>
        <v>0</v>
      </c>
      <c r="H505" s="167">
        <f t="shared" si="98"/>
        <v>0</v>
      </c>
      <c r="I505" s="167">
        <f t="shared" si="98"/>
        <v>0</v>
      </c>
      <c r="J505" s="167">
        <f t="shared" si="98"/>
        <v>0</v>
      </c>
    </row>
    <row r="506" spans="1:10" x14ac:dyDescent="0.2">
      <c r="A506" s="183"/>
      <c r="B506" s="183">
        <v>260</v>
      </c>
      <c r="C506" s="158" t="s">
        <v>201</v>
      </c>
      <c r="D506" s="158"/>
      <c r="E506" s="167">
        <f t="shared" si="98"/>
        <v>10000</v>
      </c>
      <c r="F506" s="167">
        <f t="shared" si="98"/>
        <v>10000</v>
      </c>
      <c r="G506" s="167">
        <f t="shared" si="98"/>
        <v>10000</v>
      </c>
      <c r="H506" s="167">
        <f t="shared" si="98"/>
        <v>11000</v>
      </c>
      <c r="I506" s="167">
        <f t="shared" si="98"/>
        <v>11000</v>
      </c>
      <c r="J506" s="167">
        <f t="shared" si="98"/>
        <v>11000</v>
      </c>
    </row>
    <row r="507" spans="1:10" x14ac:dyDescent="0.2">
      <c r="A507" s="183"/>
      <c r="B507" s="183">
        <v>261</v>
      </c>
      <c r="C507" s="158" t="s">
        <v>202</v>
      </c>
      <c r="D507" s="158"/>
      <c r="E507" s="167">
        <f t="shared" si="98"/>
        <v>720000</v>
      </c>
      <c r="F507" s="167">
        <f t="shared" si="98"/>
        <v>720000</v>
      </c>
      <c r="G507" s="167">
        <f t="shared" si="98"/>
        <v>720000</v>
      </c>
      <c r="H507" s="167">
        <f t="shared" si="98"/>
        <v>660000</v>
      </c>
      <c r="I507" s="167">
        <f t="shared" si="98"/>
        <v>660000</v>
      </c>
      <c r="J507" s="167">
        <f t="shared" si="98"/>
        <v>660000</v>
      </c>
    </row>
    <row r="508" spans="1:10" x14ac:dyDescent="0.2">
      <c r="A508" s="183"/>
      <c r="B508" s="183">
        <v>262</v>
      </c>
      <c r="C508" s="158" t="s">
        <v>203</v>
      </c>
      <c r="D508" s="158"/>
      <c r="E508" s="167">
        <f t="shared" si="98"/>
        <v>1129821.28</v>
      </c>
      <c r="F508" s="167">
        <f t="shared" si="98"/>
        <v>0</v>
      </c>
      <c r="G508" s="167">
        <f t="shared" si="98"/>
        <v>0</v>
      </c>
      <c r="H508" s="167">
        <f t="shared" si="98"/>
        <v>0</v>
      </c>
      <c r="I508" s="167">
        <f t="shared" si="98"/>
        <v>0</v>
      </c>
      <c r="J508" s="167">
        <f t="shared" si="98"/>
        <v>0</v>
      </c>
    </row>
    <row r="509" spans="1:10" x14ac:dyDescent="0.2">
      <c r="A509" s="183"/>
      <c r="B509" s="183">
        <v>265</v>
      </c>
      <c r="C509" s="158" t="s">
        <v>204</v>
      </c>
      <c r="D509" s="158"/>
      <c r="E509" s="167">
        <f t="shared" si="98"/>
        <v>3329355.8</v>
      </c>
      <c r="F509" s="167">
        <f t="shared" si="98"/>
        <v>2550000</v>
      </c>
      <c r="G509" s="167">
        <f t="shared" si="98"/>
        <v>3146400</v>
      </c>
      <c r="H509" s="167">
        <f t="shared" si="98"/>
        <v>3811300</v>
      </c>
      <c r="I509" s="167">
        <f t="shared" si="98"/>
        <v>3811300</v>
      </c>
      <c r="J509" s="167">
        <f t="shared" si="98"/>
        <v>3811300</v>
      </c>
    </row>
    <row r="510" spans="1:10" x14ac:dyDescent="0.2">
      <c r="A510" s="183"/>
      <c r="B510" s="183">
        <v>266</v>
      </c>
      <c r="C510" s="158" t="s">
        <v>205</v>
      </c>
      <c r="D510" s="158"/>
      <c r="E510" s="167">
        <f t="shared" si="98"/>
        <v>39786.29</v>
      </c>
      <c r="F510" s="167">
        <f t="shared" si="98"/>
        <v>40000</v>
      </c>
      <c r="G510" s="167">
        <f t="shared" si="98"/>
        <v>40000</v>
      </c>
      <c r="H510" s="167">
        <f t="shared" si="98"/>
        <v>74000</v>
      </c>
      <c r="I510" s="167">
        <f t="shared" si="98"/>
        <v>74000</v>
      </c>
      <c r="J510" s="167">
        <f t="shared" si="98"/>
        <v>74000</v>
      </c>
    </row>
    <row r="511" spans="1:10" x14ac:dyDescent="0.2">
      <c r="A511" s="183"/>
      <c r="B511" s="183">
        <v>270</v>
      </c>
      <c r="C511" s="158" t="s">
        <v>206</v>
      </c>
      <c r="D511" s="158"/>
      <c r="E511" s="167">
        <f t="shared" si="98"/>
        <v>0</v>
      </c>
      <c r="F511" s="167">
        <f t="shared" si="98"/>
        <v>0</v>
      </c>
      <c r="G511" s="167">
        <f t="shared" si="98"/>
        <v>0</v>
      </c>
      <c r="H511" s="167">
        <f t="shared" si="98"/>
        <v>0</v>
      </c>
      <c r="I511" s="167">
        <f t="shared" si="98"/>
        <v>0</v>
      </c>
      <c r="J511" s="167">
        <f t="shared" si="98"/>
        <v>0</v>
      </c>
    </row>
    <row r="512" spans="1:10" x14ac:dyDescent="0.2">
      <c r="A512" s="183"/>
      <c r="B512" s="183">
        <v>272</v>
      </c>
      <c r="C512" s="158" t="s">
        <v>207</v>
      </c>
      <c r="D512" s="158"/>
      <c r="E512" s="167">
        <f t="shared" si="98"/>
        <v>0</v>
      </c>
      <c r="F512" s="167">
        <f t="shared" si="98"/>
        <v>0</v>
      </c>
      <c r="G512" s="167">
        <f t="shared" si="98"/>
        <v>0</v>
      </c>
      <c r="H512" s="167">
        <f t="shared" si="98"/>
        <v>0</v>
      </c>
      <c r="I512" s="167">
        <f t="shared" si="98"/>
        <v>0</v>
      </c>
      <c r="J512" s="167">
        <f t="shared" si="98"/>
        <v>0</v>
      </c>
    </row>
    <row r="513" spans="1:10" x14ac:dyDescent="0.2">
      <c r="A513" s="183"/>
      <c r="B513" s="183">
        <v>273</v>
      </c>
      <c r="C513" s="158" t="s">
        <v>208</v>
      </c>
      <c r="D513" s="158"/>
      <c r="E513" s="167">
        <f t="shared" si="98"/>
        <v>0</v>
      </c>
      <c r="F513" s="167">
        <f t="shared" si="98"/>
        <v>0</v>
      </c>
      <c r="G513" s="167">
        <f t="shared" si="98"/>
        <v>0</v>
      </c>
      <c r="H513" s="167">
        <f t="shared" si="98"/>
        <v>0</v>
      </c>
      <c r="I513" s="167">
        <f t="shared" si="98"/>
        <v>0</v>
      </c>
      <c r="J513" s="167">
        <f t="shared" si="98"/>
        <v>0</v>
      </c>
    </row>
    <row r="514" spans="1:10" x14ac:dyDescent="0.2">
      <c r="A514" s="183"/>
      <c r="B514" s="183">
        <v>274</v>
      </c>
      <c r="C514" s="158" t="s">
        <v>209</v>
      </c>
      <c r="D514" s="158"/>
      <c r="E514" s="167">
        <f t="shared" si="98"/>
        <v>0</v>
      </c>
      <c r="F514" s="167">
        <f t="shared" si="98"/>
        <v>0</v>
      </c>
      <c r="G514" s="167">
        <f t="shared" si="98"/>
        <v>0</v>
      </c>
      <c r="H514" s="167">
        <f t="shared" si="98"/>
        <v>0</v>
      </c>
      <c r="I514" s="167">
        <f t="shared" si="98"/>
        <v>0</v>
      </c>
      <c r="J514" s="167">
        <f t="shared" si="98"/>
        <v>0</v>
      </c>
    </row>
    <row r="515" spans="1:10" x14ac:dyDescent="0.2">
      <c r="A515" s="183"/>
      <c r="B515" s="183">
        <v>275</v>
      </c>
      <c r="C515" s="158" t="s">
        <v>210</v>
      </c>
      <c r="D515" s="158"/>
      <c r="E515" s="167">
        <f t="shared" si="98"/>
        <v>2301.5</v>
      </c>
      <c r="F515" s="167">
        <f t="shared" si="98"/>
        <v>3400</v>
      </c>
      <c r="G515" s="167">
        <f t="shared" si="98"/>
        <v>3400</v>
      </c>
      <c r="H515" s="167">
        <f t="shared" si="98"/>
        <v>16600</v>
      </c>
      <c r="I515" s="167">
        <f t="shared" si="98"/>
        <v>16600</v>
      </c>
      <c r="J515" s="167">
        <f t="shared" si="98"/>
        <v>16600</v>
      </c>
    </row>
    <row r="516" spans="1:10" x14ac:dyDescent="0.2">
      <c r="A516" s="183"/>
      <c r="B516" s="183">
        <v>276</v>
      </c>
      <c r="C516" s="158" t="s">
        <v>211</v>
      </c>
      <c r="D516" s="158"/>
      <c r="E516" s="167">
        <f t="shared" ref="E516:J526" si="99">SUMIF($A$53:$A$886,$B516,E$53:E$886)</f>
        <v>0</v>
      </c>
      <c r="F516" s="167">
        <f t="shared" si="99"/>
        <v>0</v>
      </c>
      <c r="G516" s="167">
        <f t="shared" si="99"/>
        <v>0</v>
      </c>
      <c r="H516" s="167">
        <f t="shared" si="99"/>
        <v>0</v>
      </c>
      <c r="I516" s="167">
        <f t="shared" si="99"/>
        <v>0</v>
      </c>
      <c r="J516" s="167">
        <f t="shared" si="99"/>
        <v>0</v>
      </c>
    </row>
    <row r="517" spans="1:10" x14ac:dyDescent="0.2">
      <c r="A517" s="183"/>
      <c r="B517" s="183">
        <v>277</v>
      </c>
      <c r="C517" s="158" t="s">
        <v>212</v>
      </c>
      <c r="D517" s="158"/>
      <c r="E517" s="167">
        <f t="shared" si="99"/>
        <v>0</v>
      </c>
      <c r="F517" s="167">
        <f t="shared" si="99"/>
        <v>0</v>
      </c>
      <c r="G517" s="167">
        <f t="shared" si="99"/>
        <v>0</v>
      </c>
      <c r="H517" s="167">
        <f t="shared" si="99"/>
        <v>0</v>
      </c>
      <c r="I517" s="167">
        <f t="shared" si="99"/>
        <v>0</v>
      </c>
      <c r="J517" s="167">
        <f t="shared" si="99"/>
        <v>0</v>
      </c>
    </row>
    <row r="518" spans="1:10" x14ac:dyDescent="0.2">
      <c r="A518" s="183"/>
      <c r="B518" s="183">
        <v>278</v>
      </c>
      <c r="C518" s="158" t="s">
        <v>213</v>
      </c>
      <c r="D518" s="158"/>
      <c r="E518" s="167">
        <f t="shared" si="99"/>
        <v>0</v>
      </c>
      <c r="F518" s="167">
        <f t="shared" si="99"/>
        <v>0</v>
      </c>
      <c r="G518" s="167">
        <f t="shared" si="99"/>
        <v>0</v>
      </c>
      <c r="H518" s="167">
        <f t="shared" si="99"/>
        <v>0</v>
      </c>
      <c r="I518" s="167">
        <f t="shared" si="99"/>
        <v>0</v>
      </c>
      <c r="J518" s="167">
        <f t="shared" si="99"/>
        <v>0</v>
      </c>
    </row>
    <row r="519" spans="1:10" x14ac:dyDescent="0.2">
      <c r="A519" s="183"/>
      <c r="B519" s="183">
        <v>279</v>
      </c>
      <c r="C519" s="158" t="s">
        <v>214</v>
      </c>
      <c r="D519" s="158"/>
      <c r="E519" s="167">
        <f t="shared" si="99"/>
        <v>0</v>
      </c>
      <c r="F519" s="167">
        <f t="shared" si="99"/>
        <v>0</v>
      </c>
      <c r="G519" s="167">
        <f t="shared" si="99"/>
        <v>0</v>
      </c>
      <c r="H519" s="167">
        <f t="shared" si="99"/>
        <v>0</v>
      </c>
      <c r="I519" s="167">
        <f t="shared" si="99"/>
        <v>0</v>
      </c>
      <c r="J519" s="167">
        <f t="shared" si="99"/>
        <v>0</v>
      </c>
    </row>
    <row r="520" spans="1:10" x14ac:dyDescent="0.2">
      <c r="A520" s="183"/>
      <c r="B520" s="183">
        <v>280</v>
      </c>
      <c r="C520" s="158" t="s">
        <v>215</v>
      </c>
      <c r="D520" s="158"/>
      <c r="E520" s="167">
        <f t="shared" si="99"/>
        <v>3534</v>
      </c>
      <c r="F520" s="167">
        <f t="shared" si="99"/>
        <v>30000</v>
      </c>
      <c r="G520" s="167">
        <f t="shared" si="99"/>
        <v>30000</v>
      </c>
      <c r="H520" s="167">
        <f t="shared" si="99"/>
        <v>30000</v>
      </c>
      <c r="I520" s="167">
        <f t="shared" si="99"/>
        <v>30000</v>
      </c>
      <c r="J520" s="167">
        <f t="shared" si="99"/>
        <v>30000</v>
      </c>
    </row>
    <row r="521" spans="1:10" x14ac:dyDescent="0.2">
      <c r="A521" s="183"/>
      <c r="B521" s="183">
        <v>281</v>
      </c>
      <c r="C521" s="158" t="s">
        <v>216</v>
      </c>
      <c r="D521" s="158"/>
      <c r="E521" s="167">
        <f t="shared" si="99"/>
        <v>14425.83</v>
      </c>
      <c r="F521" s="167">
        <f t="shared" si="99"/>
        <v>10000</v>
      </c>
      <c r="G521" s="167">
        <f t="shared" si="99"/>
        <v>10000</v>
      </c>
      <c r="H521" s="167">
        <f t="shared" si="99"/>
        <v>10000</v>
      </c>
      <c r="I521" s="167">
        <f t="shared" si="99"/>
        <v>10000</v>
      </c>
      <c r="J521" s="167">
        <f t="shared" si="99"/>
        <v>10000</v>
      </c>
    </row>
    <row r="522" spans="1:10" x14ac:dyDescent="0.2">
      <c r="A522" s="183"/>
      <c r="B522" s="183">
        <v>282</v>
      </c>
      <c r="C522" s="158" t="s">
        <v>217</v>
      </c>
      <c r="D522" s="158"/>
      <c r="E522" s="167">
        <f t="shared" si="99"/>
        <v>0</v>
      </c>
      <c r="F522" s="167">
        <f t="shared" si="99"/>
        <v>0</v>
      </c>
      <c r="G522" s="167">
        <f t="shared" si="99"/>
        <v>0</v>
      </c>
      <c r="H522" s="167">
        <f t="shared" si="99"/>
        <v>0</v>
      </c>
      <c r="I522" s="167">
        <f t="shared" si="99"/>
        <v>0</v>
      </c>
      <c r="J522" s="167">
        <f t="shared" si="99"/>
        <v>0</v>
      </c>
    </row>
    <row r="523" spans="1:10" x14ac:dyDescent="0.2">
      <c r="A523" s="183"/>
      <c r="B523" s="183">
        <v>283</v>
      </c>
      <c r="C523" s="158" t="s">
        <v>218</v>
      </c>
      <c r="D523" s="158"/>
      <c r="E523" s="167">
        <f t="shared" si="99"/>
        <v>0</v>
      </c>
      <c r="F523" s="167">
        <f t="shared" si="99"/>
        <v>0</v>
      </c>
      <c r="G523" s="167">
        <f t="shared" si="99"/>
        <v>0</v>
      </c>
      <c r="H523" s="167">
        <f t="shared" si="99"/>
        <v>0</v>
      </c>
      <c r="I523" s="167">
        <f t="shared" si="99"/>
        <v>0</v>
      </c>
      <c r="J523" s="167">
        <f t="shared" si="99"/>
        <v>0</v>
      </c>
    </row>
    <row r="524" spans="1:10" x14ac:dyDescent="0.2">
      <c r="A524" s="183"/>
      <c r="B524" s="183">
        <v>290</v>
      </c>
      <c r="C524" s="158" t="s">
        <v>220</v>
      </c>
      <c r="D524" s="158"/>
      <c r="E524" s="167">
        <f t="shared" si="99"/>
        <v>0</v>
      </c>
      <c r="F524" s="167">
        <f t="shared" si="99"/>
        <v>0</v>
      </c>
      <c r="G524" s="167">
        <f t="shared" si="99"/>
        <v>0</v>
      </c>
      <c r="H524" s="167">
        <f t="shared" si="99"/>
        <v>0</v>
      </c>
      <c r="I524" s="167">
        <f t="shared" si="99"/>
        <v>0</v>
      </c>
      <c r="J524" s="167">
        <f t="shared" si="99"/>
        <v>0</v>
      </c>
    </row>
    <row r="525" spans="1:10" ht="15" customHeight="1" x14ac:dyDescent="0.2">
      <c r="A525" s="183"/>
      <c r="B525" s="183">
        <v>292</v>
      </c>
      <c r="C525" s="158" t="s">
        <v>221</v>
      </c>
      <c r="D525" s="158"/>
      <c r="E525" s="167">
        <f t="shared" si="99"/>
        <v>0</v>
      </c>
      <c r="F525" s="167">
        <f t="shared" si="99"/>
        <v>0</v>
      </c>
      <c r="G525" s="167">
        <f t="shared" si="99"/>
        <v>0</v>
      </c>
      <c r="H525" s="167">
        <f t="shared" si="99"/>
        <v>0</v>
      </c>
      <c r="I525" s="167">
        <f t="shared" si="99"/>
        <v>0</v>
      </c>
      <c r="J525" s="167">
        <f t="shared" si="99"/>
        <v>0</v>
      </c>
    </row>
    <row r="526" spans="1:10" x14ac:dyDescent="0.2">
      <c r="A526" s="183"/>
      <c r="B526" s="183">
        <v>293</v>
      </c>
      <c r="C526" s="158" t="s">
        <v>222</v>
      </c>
      <c r="D526" s="158"/>
      <c r="E526" s="167">
        <f t="shared" si="99"/>
        <v>0</v>
      </c>
      <c r="F526" s="167">
        <f t="shared" si="99"/>
        <v>0</v>
      </c>
      <c r="G526" s="167">
        <f t="shared" si="99"/>
        <v>0</v>
      </c>
      <c r="H526" s="167">
        <f t="shared" si="99"/>
        <v>0</v>
      </c>
      <c r="I526" s="167">
        <f t="shared" si="99"/>
        <v>0</v>
      </c>
      <c r="J526" s="167">
        <f t="shared" si="99"/>
        <v>0</v>
      </c>
    </row>
    <row r="527" spans="1:10" ht="15" customHeight="1" x14ac:dyDescent="0.2">
      <c r="A527" s="158"/>
      <c r="B527" s="183"/>
      <c r="C527" s="165" t="s">
        <v>1492</v>
      </c>
      <c r="D527" s="176"/>
      <c r="E527" s="184">
        <f>SUM(E484:E526)</f>
        <v>16520978.119999995</v>
      </c>
      <c r="F527" s="184">
        <f t="shared" ref="F527:J527" si="100">SUM(F484:F526)</f>
        <v>15054400</v>
      </c>
      <c r="G527" s="184">
        <f t="shared" si="100"/>
        <v>15730800</v>
      </c>
      <c r="H527" s="184">
        <f t="shared" si="100"/>
        <v>20966200</v>
      </c>
      <c r="I527" s="184">
        <f t="shared" si="100"/>
        <v>18039500</v>
      </c>
      <c r="J527" s="184">
        <f t="shared" si="100"/>
        <v>18126900</v>
      </c>
    </row>
  </sheetData>
  <mergeCells count="505">
    <mergeCell ref="A435:E435"/>
    <mergeCell ref="A436:J436"/>
    <mergeCell ref="A429:E429"/>
    <mergeCell ref="A430:E430"/>
    <mergeCell ref="A431:E431"/>
    <mergeCell ref="A432:J432"/>
    <mergeCell ref="A433:E433"/>
    <mergeCell ref="A434:E434"/>
    <mergeCell ref="A423:J423"/>
    <mergeCell ref="A424:J424"/>
    <mergeCell ref="A425:J425"/>
    <mergeCell ref="A426:E426"/>
    <mergeCell ref="A427:J427"/>
    <mergeCell ref="A428:E428"/>
    <mergeCell ref="A417:J417"/>
    <mergeCell ref="A418:J418"/>
    <mergeCell ref="A419:J419"/>
    <mergeCell ref="A420:J420"/>
    <mergeCell ref="A421:J421"/>
    <mergeCell ref="A422:J422"/>
    <mergeCell ref="A411:C411"/>
    <mergeCell ref="A412:C412"/>
    <mergeCell ref="A413:D413"/>
    <mergeCell ref="A414:J414"/>
    <mergeCell ref="A415:J415"/>
    <mergeCell ref="A416:J416"/>
    <mergeCell ref="A405:C405"/>
    <mergeCell ref="A406:C406"/>
    <mergeCell ref="A407:C407"/>
    <mergeCell ref="A408:C408"/>
    <mergeCell ref="A409:C409"/>
    <mergeCell ref="A410:C410"/>
    <mergeCell ref="C399:D399"/>
    <mergeCell ref="C400:D400"/>
    <mergeCell ref="C401:D401"/>
    <mergeCell ref="A402:D402"/>
    <mergeCell ref="A403:J403"/>
    <mergeCell ref="A404:J404"/>
    <mergeCell ref="A395:D395"/>
    <mergeCell ref="A396:I396"/>
    <mergeCell ref="A397:J397"/>
    <mergeCell ref="A398:D398"/>
    <mergeCell ref="E398:E399"/>
    <mergeCell ref="F398:F399"/>
    <mergeCell ref="G398:G399"/>
    <mergeCell ref="H398:H399"/>
    <mergeCell ref="I398:I399"/>
    <mergeCell ref="J398:J399"/>
    <mergeCell ref="B389:D389"/>
    <mergeCell ref="B390:D390"/>
    <mergeCell ref="B391:D391"/>
    <mergeCell ref="B392:D392"/>
    <mergeCell ref="B393:D393"/>
    <mergeCell ref="A394:D394"/>
    <mergeCell ref="B383:D383"/>
    <mergeCell ref="B384:D384"/>
    <mergeCell ref="A385:D385"/>
    <mergeCell ref="A386:I386"/>
    <mergeCell ref="B387:D387"/>
    <mergeCell ref="B388:D388"/>
    <mergeCell ref="A377:J377"/>
    <mergeCell ref="A378:J378"/>
    <mergeCell ref="B379:D379"/>
    <mergeCell ref="A380:I380"/>
    <mergeCell ref="B381:D381"/>
    <mergeCell ref="B382:D382"/>
    <mergeCell ref="A371:J371"/>
    <mergeCell ref="A372:J372"/>
    <mergeCell ref="A373:J373"/>
    <mergeCell ref="B374:D374"/>
    <mergeCell ref="B375:D375"/>
    <mergeCell ref="A376:D376"/>
    <mergeCell ref="A365:J365"/>
    <mergeCell ref="A366:E366"/>
    <mergeCell ref="A367:E367"/>
    <mergeCell ref="A368:E368"/>
    <mergeCell ref="A369:J369"/>
    <mergeCell ref="A370:J370"/>
    <mergeCell ref="A359:E359"/>
    <mergeCell ref="A360:J360"/>
    <mergeCell ref="A361:E361"/>
    <mergeCell ref="A362:E362"/>
    <mergeCell ref="A363:E363"/>
    <mergeCell ref="A364:E364"/>
    <mergeCell ref="A353:J353"/>
    <mergeCell ref="A354:J354"/>
    <mergeCell ref="A355:J355"/>
    <mergeCell ref="A356:J356"/>
    <mergeCell ref="A357:J357"/>
    <mergeCell ref="A358:J358"/>
    <mergeCell ref="A347:I347"/>
    <mergeCell ref="A348:J348"/>
    <mergeCell ref="A349:J349"/>
    <mergeCell ref="A350:J350"/>
    <mergeCell ref="A351:J351"/>
    <mergeCell ref="A352:J352"/>
    <mergeCell ref="A344:C344"/>
    <mergeCell ref="F344:H344"/>
    <mergeCell ref="A345:C345"/>
    <mergeCell ref="F345:H345"/>
    <mergeCell ref="A346:C346"/>
    <mergeCell ref="F346:H346"/>
    <mergeCell ref="A341:C341"/>
    <mergeCell ref="F341:H341"/>
    <mergeCell ref="A342:C342"/>
    <mergeCell ref="F342:H342"/>
    <mergeCell ref="A343:C343"/>
    <mergeCell ref="F343:H343"/>
    <mergeCell ref="J335:J336"/>
    <mergeCell ref="C336:D336"/>
    <mergeCell ref="C337:D337"/>
    <mergeCell ref="A338:D338"/>
    <mergeCell ref="A339:J339"/>
    <mergeCell ref="A340:J340"/>
    <mergeCell ref="A331:D331"/>
    <mergeCell ref="A332:D332"/>
    <mergeCell ref="A333:J333"/>
    <mergeCell ref="A334:J334"/>
    <mergeCell ref="A335:D335"/>
    <mergeCell ref="E335:E336"/>
    <mergeCell ref="F335:F336"/>
    <mergeCell ref="G335:G336"/>
    <mergeCell ref="H335:H336"/>
    <mergeCell ref="I335:I336"/>
    <mergeCell ref="B325:D325"/>
    <mergeCell ref="B326:D326"/>
    <mergeCell ref="B327:D327"/>
    <mergeCell ref="B328:D328"/>
    <mergeCell ref="B329:D329"/>
    <mergeCell ref="B330:D330"/>
    <mergeCell ref="B319:D319"/>
    <mergeCell ref="B320:D320"/>
    <mergeCell ref="B321:D321"/>
    <mergeCell ref="B322:D322"/>
    <mergeCell ref="B323:D323"/>
    <mergeCell ref="B324:D324"/>
    <mergeCell ref="A313:D313"/>
    <mergeCell ref="A314:I314"/>
    <mergeCell ref="B315:D315"/>
    <mergeCell ref="B316:D316"/>
    <mergeCell ref="B317:D317"/>
    <mergeCell ref="B318:D318"/>
    <mergeCell ref="B307:D307"/>
    <mergeCell ref="A308:I308"/>
    <mergeCell ref="B309:D309"/>
    <mergeCell ref="B310:D310"/>
    <mergeCell ref="B311:D311"/>
    <mergeCell ref="B312:D312"/>
    <mergeCell ref="A301:J301"/>
    <mergeCell ref="B302:D302"/>
    <mergeCell ref="B303:D303"/>
    <mergeCell ref="A304:D304"/>
    <mergeCell ref="A305:J305"/>
    <mergeCell ref="A306:J306"/>
    <mergeCell ref="A295:E295"/>
    <mergeCell ref="A296:E296"/>
    <mergeCell ref="A297:J297"/>
    <mergeCell ref="A298:J298"/>
    <mergeCell ref="A299:J299"/>
    <mergeCell ref="A300:J300"/>
    <mergeCell ref="A289:E289"/>
    <mergeCell ref="A290:E290"/>
    <mergeCell ref="A291:J291"/>
    <mergeCell ref="A292:E292"/>
    <mergeCell ref="A293:E293"/>
    <mergeCell ref="A294:E294"/>
    <mergeCell ref="A283:J283"/>
    <mergeCell ref="A284:J284"/>
    <mergeCell ref="A285:E285"/>
    <mergeCell ref="A286:J286"/>
    <mergeCell ref="A287:E287"/>
    <mergeCell ref="A288:E288"/>
    <mergeCell ref="A277:J277"/>
    <mergeCell ref="A278:J278"/>
    <mergeCell ref="A279:J279"/>
    <mergeCell ref="A280:J280"/>
    <mergeCell ref="A281:J281"/>
    <mergeCell ref="A282:J282"/>
    <mergeCell ref="A272:C272"/>
    <mergeCell ref="F272:H272"/>
    <mergeCell ref="A273:I273"/>
    <mergeCell ref="A274:J274"/>
    <mergeCell ref="A275:J275"/>
    <mergeCell ref="A276:J276"/>
    <mergeCell ref="A269:C269"/>
    <mergeCell ref="F269:H269"/>
    <mergeCell ref="A270:C270"/>
    <mergeCell ref="F270:H270"/>
    <mergeCell ref="A271:C271"/>
    <mergeCell ref="F271:H271"/>
    <mergeCell ref="A266:C266"/>
    <mergeCell ref="F266:H266"/>
    <mergeCell ref="A267:C267"/>
    <mergeCell ref="F267:H267"/>
    <mergeCell ref="A268:C268"/>
    <mergeCell ref="F268:H268"/>
    <mergeCell ref="A263:C263"/>
    <mergeCell ref="F263:H263"/>
    <mergeCell ref="A264:C264"/>
    <mergeCell ref="F264:H264"/>
    <mergeCell ref="A265:C265"/>
    <mergeCell ref="F265:H265"/>
    <mergeCell ref="A260:C260"/>
    <mergeCell ref="F260:H260"/>
    <mergeCell ref="A261:C261"/>
    <mergeCell ref="F261:H261"/>
    <mergeCell ref="A262:C262"/>
    <mergeCell ref="F262:H262"/>
    <mergeCell ref="A257:C257"/>
    <mergeCell ref="F257:H257"/>
    <mergeCell ref="A258:C258"/>
    <mergeCell ref="F258:H258"/>
    <mergeCell ref="A259:C259"/>
    <mergeCell ref="F259:H259"/>
    <mergeCell ref="A254:C254"/>
    <mergeCell ref="F254:H254"/>
    <mergeCell ref="A255:C255"/>
    <mergeCell ref="F255:H255"/>
    <mergeCell ref="A256:C256"/>
    <mergeCell ref="F256:H256"/>
    <mergeCell ref="A251:C251"/>
    <mergeCell ref="F251:H251"/>
    <mergeCell ref="A252:C252"/>
    <mergeCell ref="F252:H252"/>
    <mergeCell ref="A253:C253"/>
    <mergeCell ref="F253:H253"/>
    <mergeCell ref="A247:J247"/>
    <mergeCell ref="A248:C248"/>
    <mergeCell ref="A249:C249"/>
    <mergeCell ref="F249:H249"/>
    <mergeCell ref="A250:C250"/>
    <mergeCell ref="F250:H250"/>
    <mergeCell ref="J241:J242"/>
    <mergeCell ref="C242:D242"/>
    <mergeCell ref="C243:D243"/>
    <mergeCell ref="C244:D244"/>
    <mergeCell ref="A245:D245"/>
    <mergeCell ref="A246:J246"/>
    <mergeCell ref="A241:D241"/>
    <mergeCell ref="E241:E242"/>
    <mergeCell ref="F241:F242"/>
    <mergeCell ref="G241:G242"/>
    <mergeCell ref="H241:H242"/>
    <mergeCell ref="I241:I242"/>
    <mergeCell ref="B235:D235"/>
    <mergeCell ref="B236:D236"/>
    <mergeCell ref="A237:D237"/>
    <mergeCell ref="A238:D238"/>
    <mergeCell ref="A239:I239"/>
    <mergeCell ref="A240:J240"/>
    <mergeCell ref="B229:D229"/>
    <mergeCell ref="B230:D230"/>
    <mergeCell ref="B231:D231"/>
    <mergeCell ref="B232:D232"/>
    <mergeCell ref="B233:D233"/>
    <mergeCell ref="B234:D234"/>
    <mergeCell ref="B223:D223"/>
    <mergeCell ref="B224:D224"/>
    <mergeCell ref="A225:D225"/>
    <mergeCell ref="A226:I226"/>
    <mergeCell ref="B227:D227"/>
    <mergeCell ref="B228:D228"/>
    <mergeCell ref="A217:J217"/>
    <mergeCell ref="A218:J218"/>
    <mergeCell ref="B219:D219"/>
    <mergeCell ref="A220:I220"/>
    <mergeCell ref="B221:D221"/>
    <mergeCell ref="B222:D222"/>
    <mergeCell ref="A211:J211"/>
    <mergeCell ref="A212:J212"/>
    <mergeCell ref="A213:J213"/>
    <mergeCell ref="B214:D214"/>
    <mergeCell ref="B215:D215"/>
    <mergeCell ref="A216:D216"/>
    <mergeCell ref="A205:E205"/>
    <mergeCell ref="A206:E206"/>
    <mergeCell ref="A207:E207"/>
    <mergeCell ref="A208:E208"/>
    <mergeCell ref="A209:J209"/>
    <mergeCell ref="A210:J210"/>
    <mergeCell ref="A200:J200"/>
    <mergeCell ref="A201:E201"/>
    <mergeCell ref="A202:E202"/>
    <mergeCell ref="A203:E203"/>
    <mergeCell ref="A204:E204"/>
    <mergeCell ref="A194:E194"/>
    <mergeCell ref="A195:E195"/>
    <mergeCell ref="A196:E196"/>
    <mergeCell ref="A197:E197"/>
    <mergeCell ref="A198:E198"/>
    <mergeCell ref="A199:E199"/>
    <mergeCell ref="A188:J188"/>
    <mergeCell ref="A189:J189"/>
    <mergeCell ref="A190:J190"/>
    <mergeCell ref="A191:J191"/>
    <mergeCell ref="A192:E192"/>
    <mergeCell ref="A193:J193"/>
    <mergeCell ref="A182:J182"/>
    <mergeCell ref="A183:J183"/>
    <mergeCell ref="A184:J184"/>
    <mergeCell ref="A185:J185"/>
    <mergeCell ref="A186:J186"/>
    <mergeCell ref="A187:J187"/>
    <mergeCell ref="A178:C178"/>
    <mergeCell ref="F178:H178"/>
    <mergeCell ref="A179:C179"/>
    <mergeCell ref="F179:H179"/>
    <mergeCell ref="A180:I180"/>
    <mergeCell ref="A181:J181"/>
    <mergeCell ref="A175:C175"/>
    <mergeCell ref="F175:H175"/>
    <mergeCell ref="A176:C176"/>
    <mergeCell ref="F176:H176"/>
    <mergeCell ref="A177:C177"/>
    <mergeCell ref="F177:H177"/>
    <mergeCell ref="A172:C172"/>
    <mergeCell ref="F172:H172"/>
    <mergeCell ref="A173:C173"/>
    <mergeCell ref="F173:H173"/>
    <mergeCell ref="A174:C174"/>
    <mergeCell ref="F174:H174"/>
    <mergeCell ref="A169:C169"/>
    <mergeCell ref="F169:H169"/>
    <mergeCell ref="A170:C170"/>
    <mergeCell ref="F170:H170"/>
    <mergeCell ref="A171:C171"/>
    <mergeCell ref="F171:H171"/>
    <mergeCell ref="C163:D163"/>
    <mergeCell ref="C164:D164"/>
    <mergeCell ref="A165:D165"/>
    <mergeCell ref="A166:J166"/>
    <mergeCell ref="A167:J167"/>
    <mergeCell ref="A168:C168"/>
    <mergeCell ref="F168:H168"/>
    <mergeCell ref="A160:J160"/>
    <mergeCell ref="A161:D161"/>
    <mergeCell ref="E161:E162"/>
    <mergeCell ref="F161:F162"/>
    <mergeCell ref="G161:G162"/>
    <mergeCell ref="H161:H162"/>
    <mergeCell ref="I161:I162"/>
    <mergeCell ref="J161:J162"/>
    <mergeCell ref="C162:D162"/>
    <mergeCell ref="B154:D154"/>
    <mergeCell ref="B155:D155"/>
    <mergeCell ref="B156:D156"/>
    <mergeCell ref="A157:D157"/>
    <mergeCell ref="A158:D158"/>
    <mergeCell ref="A159:I159"/>
    <mergeCell ref="B148:D148"/>
    <mergeCell ref="A149:D149"/>
    <mergeCell ref="A150:I150"/>
    <mergeCell ref="B151:D151"/>
    <mergeCell ref="B152:D152"/>
    <mergeCell ref="B153:D153"/>
    <mergeCell ref="A142:J142"/>
    <mergeCell ref="B143:D143"/>
    <mergeCell ref="A144:I144"/>
    <mergeCell ref="B145:D145"/>
    <mergeCell ref="B146:D146"/>
    <mergeCell ref="B147:D147"/>
    <mergeCell ref="A136:J136"/>
    <mergeCell ref="A137:J137"/>
    <mergeCell ref="B138:D138"/>
    <mergeCell ref="B139:D139"/>
    <mergeCell ref="A140:D140"/>
    <mergeCell ref="A141:J141"/>
    <mergeCell ref="A130:E130"/>
    <mergeCell ref="A131:E131"/>
    <mergeCell ref="A132:E132"/>
    <mergeCell ref="A133:J133"/>
    <mergeCell ref="A134:J134"/>
    <mergeCell ref="A135:J135"/>
    <mergeCell ref="A124:E124"/>
    <mergeCell ref="A125:E125"/>
    <mergeCell ref="A126:E126"/>
    <mergeCell ref="A127:J127"/>
    <mergeCell ref="A128:E128"/>
    <mergeCell ref="A129:E129"/>
    <mergeCell ref="A118:J118"/>
    <mergeCell ref="A119:J119"/>
    <mergeCell ref="A120:E120"/>
    <mergeCell ref="A121:J121"/>
    <mergeCell ref="A122:E122"/>
    <mergeCell ref="A123:E123"/>
    <mergeCell ref="A112:J112"/>
    <mergeCell ref="A113:J113"/>
    <mergeCell ref="A114:J114"/>
    <mergeCell ref="A115:J115"/>
    <mergeCell ref="A116:J116"/>
    <mergeCell ref="A117:J117"/>
    <mergeCell ref="A106:C106"/>
    <mergeCell ref="A107:D107"/>
    <mergeCell ref="A108:J108"/>
    <mergeCell ref="A109:J109"/>
    <mergeCell ref="A110:J110"/>
    <mergeCell ref="A111:J111"/>
    <mergeCell ref="A100:C100"/>
    <mergeCell ref="A101:C101"/>
    <mergeCell ref="A102:C102"/>
    <mergeCell ref="A103:C103"/>
    <mergeCell ref="A104:C104"/>
    <mergeCell ref="A105:C105"/>
    <mergeCell ref="J94:J95"/>
    <mergeCell ref="C95:D95"/>
    <mergeCell ref="C96:D96"/>
    <mergeCell ref="A97:D97"/>
    <mergeCell ref="A98:J98"/>
    <mergeCell ref="A99:J99"/>
    <mergeCell ref="A94:D94"/>
    <mergeCell ref="E94:E95"/>
    <mergeCell ref="F94:F95"/>
    <mergeCell ref="G94:G95"/>
    <mergeCell ref="H94:H95"/>
    <mergeCell ref="I94:I95"/>
    <mergeCell ref="B88:D88"/>
    <mergeCell ref="B89:D89"/>
    <mergeCell ref="A90:D90"/>
    <mergeCell ref="A91:D91"/>
    <mergeCell ref="A92:J92"/>
    <mergeCell ref="A93:J93"/>
    <mergeCell ref="B82:D82"/>
    <mergeCell ref="B83:D83"/>
    <mergeCell ref="B84:D84"/>
    <mergeCell ref="B85:D85"/>
    <mergeCell ref="B86:D86"/>
    <mergeCell ref="B87:D87"/>
    <mergeCell ref="A76:I76"/>
    <mergeCell ref="B77:D77"/>
    <mergeCell ref="B78:D78"/>
    <mergeCell ref="B79:D79"/>
    <mergeCell ref="B80:D80"/>
    <mergeCell ref="B81:D81"/>
    <mergeCell ref="A70:I70"/>
    <mergeCell ref="B71:D71"/>
    <mergeCell ref="B72:D72"/>
    <mergeCell ref="B73:D73"/>
    <mergeCell ref="B74:D74"/>
    <mergeCell ref="A75:D75"/>
    <mergeCell ref="B64:D64"/>
    <mergeCell ref="B65:D65"/>
    <mergeCell ref="A66:D66"/>
    <mergeCell ref="A67:J67"/>
    <mergeCell ref="A68:J68"/>
    <mergeCell ref="B69:D69"/>
    <mergeCell ref="A59:J59"/>
    <mergeCell ref="A60:C60"/>
    <mergeCell ref="D60:J60"/>
    <mergeCell ref="A61:J61"/>
    <mergeCell ref="A62:J62"/>
    <mergeCell ref="B63:D63"/>
    <mergeCell ref="A53:D53"/>
    <mergeCell ref="A54:D54"/>
    <mergeCell ref="A55:J55"/>
    <mergeCell ref="A56:J56"/>
    <mergeCell ref="A57:D57"/>
    <mergeCell ref="A58:J58"/>
    <mergeCell ref="B47:D47"/>
    <mergeCell ref="A48:D48"/>
    <mergeCell ref="A49:J49"/>
    <mergeCell ref="A50:J50"/>
    <mergeCell ref="C51:D51"/>
    <mergeCell ref="C52:D52"/>
    <mergeCell ref="A41:J41"/>
    <mergeCell ref="A42:J42"/>
    <mergeCell ref="B43:D43"/>
    <mergeCell ref="B44:D44"/>
    <mergeCell ref="B45:D45"/>
    <mergeCell ref="B46:D46"/>
    <mergeCell ref="B35:D35"/>
    <mergeCell ref="B36:D36"/>
    <mergeCell ref="B37:D37"/>
    <mergeCell ref="B38:D38"/>
    <mergeCell ref="A39:D39"/>
    <mergeCell ref="A40:D40"/>
    <mergeCell ref="B29:D29"/>
    <mergeCell ref="B30:D30"/>
    <mergeCell ref="A31:D31"/>
    <mergeCell ref="A32:J32"/>
    <mergeCell ref="A33:J33"/>
    <mergeCell ref="B34:D34"/>
    <mergeCell ref="A23:J23"/>
    <mergeCell ref="B24:D24"/>
    <mergeCell ref="A25:J25"/>
    <mergeCell ref="B26:D26"/>
    <mergeCell ref="B27:D27"/>
    <mergeCell ref="B28:D28"/>
    <mergeCell ref="A20:J20"/>
    <mergeCell ref="A21:J21"/>
    <mergeCell ref="A22:J22"/>
    <mergeCell ref="A11:J11"/>
    <mergeCell ref="A12:J12"/>
    <mergeCell ref="A13:J13"/>
    <mergeCell ref="A14:J14"/>
    <mergeCell ref="A15:J15"/>
    <mergeCell ref="A16:J16"/>
    <mergeCell ref="A1:J1"/>
    <mergeCell ref="A2:J2"/>
    <mergeCell ref="A3:J3"/>
    <mergeCell ref="A8:J8"/>
    <mergeCell ref="A9:J9"/>
    <mergeCell ref="A10:J10"/>
    <mergeCell ref="A17:J17"/>
    <mergeCell ref="A18:J18"/>
    <mergeCell ref="A19:J19"/>
  </mergeCells>
  <printOptions horizontalCentered="1"/>
  <pageMargins left="0.25" right="0.25" top="0.75" bottom="0.75" header="0.3" footer="0.3"/>
  <pageSetup scale="96" fitToHeight="0" orientation="portrait" r:id="rId1"/>
  <rowBreaks count="14" manualBreakCount="14">
    <brk id="32" max="9" man="1"/>
    <brk id="58" max="9" man="1"/>
    <brk id="107" max="9" man="1"/>
    <brk id="133" max="9" man="1"/>
    <brk id="181" max="9" man="1"/>
    <brk id="209" max="9" man="1"/>
    <brk id="246" max="9" man="1"/>
    <brk id="274" max="9" man="1"/>
    <brk id="297" max="9" man="1"/>
    <brk id="339" max="9" man="1"/>
    <brk id="369" max="9" man="1"/>
    <brk id="414" max="9" man="1"/>
    <brk id="436" max="9" man="1"/>
    <brk id="481" max="9"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26"/>
  <sheetViews>
    <sheetView workbookViewId="0">
      <selection activeCell="Q43" sqref="Q43"/>
    </sheetView>
  </sheetViews>
  <sheetFormatPr defaultColWidth="12.42578125" defaultRowHeight="15" x14ac:dyDescent="0.2"/>
  <cols>
    <col min="1" max="1" width="9.85546875" style="280" customWidth="1"/>
    <col min="2" max="2" width="10.7109375" style="280" customWidth="1"/>
    <col min="3" max="3" width="5.5703125" style="280" customWidth="1"/>
    <col min="4" max="4" width="10.28515625" style="346" customWidth="1"/>
    <col min="5" max="5" width="8.5703125" style="280" customWidth="1"/>
    <col min="6" max="6" width="3.42578125" style="280" customWidth="1"/>
    <col min="7" max="7" width="9" style="280" customWidth="1"/>
    <col min="8" max="8" width="8.5703125" style="280" customWidth="1"/>
    <col min="9" max="9" width="8.7109375" style="280" customWidth="1"/>
    <col min="10" max="10" width="9.85546875" style="280" customWidth="1"/>
    <col min="11" max="11" width="6.85546875" style="280" customWidth="1"/>
    <col min="12" max="12" width="11.5703125" style="346" customWidth="1"/>
    <col min="13" max="13" width="9.85546875" style="280" customWidth="1"/>
    <col min="14" max="14" width="3.42578125" style="280" customWidth="1"/>
    <col min="15" max="15" width="10.28515625" style="280" customWidth="1"/>
    <col min="16" max="16" width="13.7109375" style="280" customWidth="1"/>
    <col min="17" max="17" width="7.28515625" style="280" customWidth="1"/>
    <col min="18" max="18" width="8.5703125" style="280" customWidth="1"/>
    <col min="19" max="20" width="12.42578125" style="280" customWidth="1"/>
    <col min="21" max="21" width="26.5703125" style="280" customWidth="1"/>
    <col min="22" max="256" width="12.42578125" style="280"/>
    <col min="257" max="257" width="9.85546875" style="280" customWidth="1"/>
    <col min="258" max="258" width="10.7109375" style="280" customWidth="1"/>
    <col min="259" max="259" width="5.5703125" style="280" customWidth="1"/>
    <col min="260" max="260" width="10.28515625" style="280" customWidth="1"/>
    <col min="261" max="261" width="8.5703125" style="280" customWidth="1"/>
    <col min="262" max="262" width="3.42578125" style="280" customWidth="1"/>
    <col min="263" max="263" width="9" style="280" customWidth="1"/>
    <col min="264" max="264" width="8.5703125" style="280" customWidth="1"/>
    <col min="265" max="265" width="8.7109375" style="280" customWidth="1"/>
    <col min="266" max="266" width="9.85546875" style="280" customWidth="1"/>
    <col min="267" max="267" width="6.85546875" style="280" customWidth="1"/>
    <col min="268" max="268" width="11.5703125" style="280" customWidth="1"/>
    <col min="269" max="269" width="9.85546875" style="280" customWidth="1"/>
    <col min="270" max="270" width="3.42578125" style="280" customWidth="1"/>
    <col min="271" max="271" width="10.28515625" style="280" customWidth="1"/>
    <col min="272" max="272" width="13.7109375" style="280" customWidth="1"/>
    <col min="273" max="273" width="7.28515625" style="280" customWidth="1"/>
    <col min="274" max="274" width="8.5703125" style="280" customWidth="1"/>
    <col min="275" max="276" width="12.42578125" style="280" customWidth="1"/>
    <col min="277" max="277" width="26.5703125" style="280" customWidth="1"/>
    <col min="278" max="512" width="12.42578125" style="280"/>
    <col min="513" max="513" width="9.85546875" style="280" customWidth="1"/>
    <col min="514" max="514" width="10.7109375" style="280" customWidth="1"/>
    <col min="515" max="515" width="5.5703125" style="280" customWidth="1"/>
    <col min="516" max="516" width="10.28515625" style="280" customWidth="1"/>
    <col min="517" max="517" width="8.5703125" style="280" customWidth="1"/>
    <col min="518" max="518" width="3.42578125" style="280" customWidth="1"/>
    <col min="519" max="519" width="9" style="280" customWidth="1"/>
    <col min="520" max="520" width="8.5703125" style="280" customWidth="1"/>
    <col min="521" max="521" width="8.7109375" style="280" customWidth="1"/>
    <col min="522" max="522" width="9.85546875" style="280" customWidth="1"/>
    <col min="523" max="523" width="6.85546875" style="280" customWidth="1"/>
    <col min="524" max="524" width="11.5703125" style="280" customWidth="1"/>
    <col min="525" max="525" width="9.85546875" style="280" customWidth="1"/>
    <col min="526" max="526" width="3.42578125" style="280" customWidth="1"/>
    <col min="527" max="527" width="10.28515625" style="280" customWidth="1"/>
    <col min="528" max="528" width="13.7109375" style="280" customWidth="1"/>
    <col min="529" max="529" width="7.28515625" style="280" customWidth="1"/>
    <col min="530" max="530" width="8.5703125" style="280" customWidth="1"/>
    <col min="531" max="532" width="12.42578125" style="280" customWidth="1"/>
    <col min="533" max="533" width="26.5703125" style="280" customWidth="1"/>
    <col min="534" max="768" width="12.42578125" style="280"/>
    <col min="769" max="769" width="9.85546875" style="280" customWidth="1"/>
    <col min="770" max="770" width="10.7109375" style="280" customWidth="1"/>
    <col min="771" max="771" width="5.5703125" style="280" customWidth="1"/>
    <col min="772" max="772" width="10.28515625" style="280" customWidth="1"/>
    <col min="773" max="773" width="8.5703125" style="280" customWidth="1"/>
    <col min="774" max="774" width="3.42578125" style="280" customWidth="1"/>
    <col min="775" max="775" width="9" style="280" customWidth="1"/>
    <col min="776" max="776" width="8.5703125" style="280" customWidth="1"/>
    <col min="777" max="777" width="8.7109375" style="280" customWidth="1"/>
    <col min="778" max="778" width="9.85546875" style="280" customWidth="1"/>
    <col min="779" max="779" width="6.85546875" style="280" customWidth="1"/>
    <col min="780" max="780" width="11.5703125" style="280" customWidth="1"/>
    <col min="781" max="781" width="9.85546875" style="280" customWidth="1"/>
    <col min="782" max="782" width="3.42578125" style="280" customWidth="1"/>
    <col min="783" max="783" width="10.28515625" style="280" customWidth="1"/>
    <col min="784" max="784" width="13.7109375" style="280" customWidth="1"/>
    <col min="785" max="785" width="7.28515625" style="280" customWidth="1"/>
    <col min="786" max="786" width="8.5703125" style="280" customWidth="1"/>
    <col min="787" max="788" width="12.42578125" style="280" customWidth="1"/>
    <col min="789" max="789" width="26.5703125" style="280" customWidth="1"/>
    <col min="790" max="1024" width="12.42578125" style="280"/>
    <col min="1025" max="1025" width="9.85546875" style="280" customWidth="1"/>
    <col min="1026" max="1026" width="10.7109375" style="280" customWidth="1"/>
    <col min="1027" max="1027" width="5.5703125" style="280" customWidth="1"/>
    <col min="1028" max="1028" width="10.28515625" style="280" customWidth="1"/>
    <col min="1029" max="1029" width="8.5703125" style="280" customWidth="1"/>
    <col min="1030" max="1030" width="3.42578125" style="280" customWidth="1"/>
    <col min="1031" max="1031" width="9" style="280" customWidth="1"/>
    <col min="1032" max="1032" width="8.5703125" style="280" customWidth="1"/>
    <col min="1033" max="1033" width="8.7109375" style="280" customWidth="1"/>
    <col min="1034" max="1034" width="9.85546875" style="280" customWidth="1"/>
    <col min="1035" max="1035" width="6.85546875" style="280" customWidth="1"/>
    <col min="1036" max="1036" width="11.5703125" style="280" customWidth="1"/>
    <col min="1037" max="1037" width="9.85546875" style="280" customWidth="1"/>
    <col min="1038" max="1038" width="3.42578125" style="280" customWidth="1"/>
    <col min="1039" max="1039" width="10.28515625" style="280" customWidth="1"/>
    <col min="1040" max="1040" width="13.7109375" style="280" customWidth="1"/>
    <col min="1041" max="1041" width="7.28515625" style="280" customWidth="1"/>
    <col min="1042" max="1042" width="8.5703125" style="280" customWidth="1"/>
    <col min="1043" max="1044" width="12.42578125" style="280" customWidth="1"/>
    <col min="1045" max="1045" width="26.5703125" style="280" customWidth="1"/>
    <col min="1046" max="1280" width="12.42578125" style="280"/>
    <col min="1281" max="1281" width="9.85546875" style="280" customWidth="1"/>
    <col min="1282" max="1282" width="10.7109375" style="280" customWidth="1"/>
    <col min="1283" max="1283" width="5.5703125" style="280" customWidth="1"/>
    <col min="1284" max="1284" width="10.28515625" style="280" customWidth="1"/>
    <col min="1285" max="1285" width="8.5703125" style="280" customWidth="1"/>
    <col min="1286" max="1286" width="3.42578125" style="280" customWidth="1"/>
    <col min="1287" max="1287" width="9" style="280" customWidth="1"/>
    <col min="1288" max="1288" width="8.5703125" style="280" customWidth="1"/>
    <col min="1289" max="1289" width="8.7109375" style="280" customWidth="1"/>
    <col min="1290" max="1290" width="9.85546875" style="280" customWidth="1"/>
    <col min="1291" max="1291" width="6.85546875" style="280" customWidth="1"/>
    <col min="1292" max="1292" width="11.5703125" style="280" customWidth="1"/>
    <col min="1293" max="1293" width="9.85546875" style="280" customWidth="1"/>
    <col min="1294" max="1294" width="3.42578125" style="280" customWidth="1"/>
    <col min="1295" max="1295" width="10.28515625" style="280" customWidth="1"/>
    <col min="1296" max="1296" width="13.7109375" style="280" customWidth="1"/>
    <col min="1297" max="1297" width="7.28515625" style="280" customWidth="1"/>
    <col min="1298" max="1298" width="8.5703125" style="280" customWidth="1"/>
    <col min="1299" max="1300" width="12.42578125" style="280" customWidth="1"/>
    <col min="1301" max="1301" width="26.5703125" style="280" customWidth="1"/>
    <col min="1302" max="1536" width="12.42578125" style="280"/>
    <col min="1537" max="1537" width="9.85546875" style="280" customWidth="1"/>
    <col min="1538" max="1538" width="10.7109375" style="280" customWidth="1"/>
    <col min="1539" max="1539" width="5.5703125" style="280" customWidth="1"/>
    <col min="1540" max="1540" width="10.28515625" style="280" customWidth="1"/>
    <col min="1541" max="1541" width="8.5703125" style="280" customWidth="1"/>
    <col min="1542" max="1542" width="3.42578125" style="280" customWidth="1"/>
    <col min="1543" max="1543" width="9" style="280" customWidth="1"/>
    <col min="1544" max="1544" width="8.5703125" style="280" customWidth="1"/>
    <col min="1545" max="1545" width="8.7109375" style="280" customWidth="1"/>
    <col min="1546" max="1546" width="9.85546875" style="280" customWidth="1"/>
    <col min="1547" max="1547" width="6.85546875" style="280" customWidth="1"/>
    <col min="1548" max="1548" width="11.5703125" style="280" customWidth="1"/>
    <col min="1549" max="1549" width="9.85546875" style="280" customWidth="1"/>
    <col min="1550" max="1550" width="3.42578125" style="280" customWidth="1"/>
    <col min="1551" max="1551" width="10.28515625" style="280" customWidth="1"/>
    <col min="1552" max="1552" width="13.7109375" style="280" customWidth="1"/>
    <col min="1553" max="1553" width="7.28515625" style="280" customWidth="1"/>
    <col min="1554" max="1554" width="8.5703125" style="280" customWidth="1"/>
    <col min="1555" max="1556" width="12.42578125" style="280" customWidth="1"/>
    <col min="1557" max="1557" width="26.5703125" style="280" customWidth="1"/>
    <col min="1558" max="1792" width="12.42578125" style="280"/>
    <col min="1793" max="1793" width="9.85546875" style="280" customWidth="1"/>
    <col min="1794" max="1794" width="10.7109375" style="280" customWidth="1"/>
    <col min="1795" max="1795" width="5.5703125" style="280" customWidth="1"/>
    <col min="1796" max="1796" width="10.28515625" style="280" customWidth="1"/>
    <col min="1797" max="1797" width="8.5703125" style="280" customWidth="1"/>
    <col min="1798" max="1798" width="3.42578125" style="280" customWidth="1"/>
    <col min="1799" max="1799" width="9" style="280" customWidth="1"/>
    <col min="1800" max="1800" width="8.5703125" style="280" customWidth="1"/>
    <col min="1801" max="1801" width="8.7109375" style="280" customWidth="1"/>
    <col min="1802" max="1802" width="9.85546875" style="280" customWidth="1"/>
    <col min="1803" max="1803" width="6.85546875" style="280" customWidth="1"/>
    <col min="1804" max="1804" width="11.5703125" style="280" customWidth="1"/>
    <col min="1805" max="1805" width="9.85546875" style="280" customWidth="1"/>
    <col min="1806" max="1806" width="3.42578125" style="280" customWidth="1"/>
    <col min="1807" max="1807" width="10.28515625" style="280" customWidth="1"/>
    <col min="1808" max="1808" width="13.7109375" style="280" customWidth="1"/>
    <col min="1809" max="1809" width="7.28515625" style="280" customWidth="1"/>
    <col min="1810" max="1810" width="8.5703125" style="280" customWidth="1"/>
    <col min="1811" max="1812" width="12.42578125" style="280" customWidth="1"/>
    <col min="1813" max="1813" width="26.5703125" style="280" customWidth="1"/>
    <col min="1814" max="2048" width="12.42578125" style="280"/>
    <col min="2049" max="2049" width="9.85546875" style="280" customWidth="1"/>
    <col min="2050" max="2050" width="10.7109375" style="280" customWidth="1"/>
    <col min="2051" max="2051" width="5.5703125" style="280" customWidth="1"/>
    <col min="2052" max="2052" width="10.28515625" style="280" customWidth="1"/>
    <col min="2053" max="2053" width="8.5703125" style="280" customWidth="1"/>
    <col min="2054" max="2054" width="3.42578125" style="280" customWidth="1"/>
    <col min="2055" max="2055" width="9" style="280" customWidth="1"/>
    <col min="2056" max="2056" width="8.5703125" style="280" customWidth="1"/>
    <col min="2057" max="2057" width="8.7109375" style="280" customWidth="1"/>
    <col min="2058" max="2058" width="9.85546875" style="280" customWidth="1"/>
    <col min="2059" max="2059" width="6.85546875" style="280" customWidth="1"/>
    <col min="2060" max="2060" width="11.5703125" style="280" customWidth="1"/>
    <col min="2061" max="2061" width="9.85546875" style="280" customWidth="1"/>
    <col min="2062" max="2062" width="3.42578125" style="280" customWidth="1"/>
    <col min="2063" max="2063" width="10.28515625" style="280" customWidth="1"/>
    <col min="2064" max="2064" width="13.7109375" style="280" customWidth="1"/>
    <col min="2065" max="2065" width="7.28515625" style="280" customWidth="1"/>
    <col min="2066" max="2066" width="8.5703125" style="280" customWidth="1"/>
    <col min="2067" max="2068" width="12.42578125" style="280" customWidth="1"/>
    <col min="2069" max="2069" width="26.5703125" style="280" customWidth="1"/>
    <col min="2070" max="2304" width="12.42578125" style="280"/>
    <col min="2305" max="2305" width="9.85546875" style="280" customWidth="1"/>
    <col min="2306" max="2306" width="10.7109375" style="280" customWidth="1"/>
    <col min="2307" max="2307" width="5.5703125" style="280" customWidth="1"/>
    <col min="2308" max="2308" width="10.28515625" style="280" customWidth="1"/>
    <col min="2309" max="2309" width="8.5703125" style="280" customWidth="1"/>
    <col min="2310" max="2310" width="3.42578125" style="280" customWidth="1"/>
    <col min="2311" max="2311" width="9" style="280" customWidth="1"/>
    <col min="2312" max="2312" width="8.5703125" style="280" customWidth="1"/>
    <col min="2313" max="2313" width="8.7109375" style="280" customWidth="1"/>
    <col min="2314" max="2314" width="9.85546875" style="280" customWidth="1"/>
    <col min="2315" max="2315" width="6.85546875" style="280" customWidth="1"/>
    <col min="2316" max="2316" width="11.5703125" style="280" customWidth="1"/>
    <col min="2317" max="2317" width="9.85546875" style="280" customWidth="1"/>
    <col min="2318" max="2318" width="3.42578125" style="280" customWidth="1"/>
    <col min="2319" max="2319" width="10.28515625" style="280" customWidth="1"/>
    <col min="2320" max="2320" width="13.7109375" style="280" customWidth="1"/>
    <col min="2321" max="2321" width="7.28515625" style="280" customWidth="1"/>
    <col min="2322" max="2322" width="8.5703125" style="280" customWidth="1"/>
    <col min="2323" max="2324" width="12.42578125" style="280" customWidth="1"/>
    <col min="2325" max="2325" width="26.5703125" style="280" customWidth="1"/>
    <col min="2326" max="2560" width="12.42578125" style="280"/>
    <col min="2561" max="2561" width="9.85546875" style="280" customWidth="1"/>
    <col min="2562" max="2562" width="10.7109375" style="280" customWidth="1"/>
    <col min="2563" max="2563" width="5.5703125" style="280" customWidth="1"/>
    <col min="2564" max="2564" width="10.28515625" style="280" customWidth="1"/>
    <col min="2565" max="2565" width="8.5703125" style="280" customWidth="1"/>
    <col min="2566" max="2566" width="3.42578125" style="280" customWidth="1"/>
    <col min="2567" max="2567" width="9" style="280" customWidth="1"/>
    <col min="2568" max="2568" width="8.5703125" style="280" customWidth="1"/>
    <col min="2569" max="2569" width="8.7109375" style="280" customWidth="1"/>
    <col min="2570" max="2570" width="9.85546875" style="280" customWidth="1"/>
    <col min="2571" max="2571" width="6.85546875" style="280" customWidth="1"/>
    <col min="2572" max="2572" width="11.5703125" style="280" customWidth="1"/>
    <col min="2573" max="2573" width="9.85546875" style="280" customWidth="1"/>
    <col min="2574" max="2574" width="3.42578125" style="280" customWidth="1"/>
    <col min="2575" max="2575" width="10.28515625" style="280" customWidth="1"/>
    <col min="2576" max="2576" width="13.7109375" style="280" customWidth="1"/>
    <col min="2577" max="2577" width="7.28515625" style="280" customWidth="1"/>
    <col min="2578" max="2578" width="8.5703125" style="280" customWidth="1"/>
    <col min="2579" max="2580" width="12.42578125" style="280" customWidth="1"/>
    <col min="2581" max="2581" width="26.5703125" style="280" customWidth="1"/>
    <col min="2582" max="2816" width="12.42578125" style="280"/>
    <col min="2817" max="2817" width="9.85546875" style="280" customWidth="1"/>
    <col min="2818" max="2818" width="10.7109375" style="280" customWidth="1"/>
    <col min="2819" max="2819" width="5.5703125" style="280" customWidth="1"/>
    <col min="2820" max="2820" width="10.28515625" style="280" customWidth="1"/>
    <col min="2821" max="2821" width="8.5703125" style="280" customWidth="1"/>
    <col min="2822" max="2822" width="3.42578125" style="280" customWidth="1"/>
    <col min="2823" max="2823" width="9" style="280" customWidth="1"/>
    <col min="2824" max="2824" width="8.5703125" style="280" customWidth="1"/>
    <col min="2825" max="2825" width="8.7109375" style="280" customWidth="1"/>
    <col min="2826" max="2826" width="9.85546875" style="280" customWidth="1"/>
    <col min="2827" max="2827" width="6.85546875" style="280" customWidth="1"/>
    <col min="2828" max="2828" width="11.5703125" style="280" customWidth="1"/>
    <col min="2829" max="2829" width="9.85546875" style="280" customWidth="1"/>
    <col min="2830" max="2830" width="3.42578125" style="280" customWidth="1"/>
    <col min="2831" max="2831" width="10.28515625" style="280" customWidth="1"/>
    <col min="2832" max="2832" width="13.7109375" style="280" customWidth="1"/>
    <col min="2833" max="2833" width="7.28515625" style="280" customWidth="1"/>
    <col min="2834" max="2834" width="8.5703125" style="280" customWidth="1"/>
    <col min="2835" max="2836" width="12.42578125" style="280" customWidth="1"/>
    <col min="2837" max="2837" width="26.5703125" style="280" customWidth="1"/>
    <col min="2838" max="3072" width="12.42578125" style="280"/>
    <col min="3073" max="3073" width="9.85546875" style="280" customWidth="1"/>
    <col min="3074" max="3074" width="10.7109375" style="280" customWidth="1"/>
    <col min="3075" max="3075" width="5.5703125" style="280" customWidth="1"/>
    <col min="3076" max="3076" width="10.28515625" style="280" customWidth="1"/>
    <col min="3077" max="3077" width="8.5703125" style="280" customWidth="1"/>
    <col min="3078" max="3078" width="3.42578125" style="280" customWidth="1"/>
    <col min="3079" max="3079" width="9" style="280" customWidth="1"/>
    <col min="3080" max="3080" width="8.5703125" style="280" customWidth="1"/>
    <col min="3081" max="3081" width="8.7109375" style="280" customWidth="1"/>
    <col min="3082" max="3082" width="9.85546875" style="280" customWidth="1"/>
    <col min="3083" max="3083" width="6.85546875" style="280" customWidth="1"/>
    <col min="3084" max="3084" width="11.5703125" style="280" customWidth="1"/>
    <col min="3085" max="3085" width="9.85546875" style="280" customWidth="1"/>
    <col min="3086" max="3086" width="3.42578125" style="280" customWidth="1"/>
    <col min="3087" max="3087" width="10.28515625" style="280" customWidth="1"/>
    <col min="3088" max="3088" width="13.7109375" style="280" customWidth="1"/>
    <col min="3089" max="3089" width="7.28515625" style="280" customWidth="1"/>
    <col min="3090" max="3090" width="8.5703125" style="280" customWidth="1"/>
    <col min="3091" max="3092" width="12.42578125" style="280" customWidth="1"/>
    <col min="3093" max="3093" width="26.5703125" style="280" customWidth="1"/>
    <col min="3094" max="3328" width="12.42578125" style="280"/>
    <col min="3329" max="3329" width="9.85546875" style="280" customWidth="1"/>
    <col min="3330" max="3330" width="10.7109375" style="280" customWidth="1"/>
    <col min="3331" max="3331" width="5.5703125" style="280" customWidth="1"/>
    <col min="3332" max="3332" width="10.28515625" style="280" customWidth="1"/>
    <col min="3333" max="3333" width="8.5703125" style="280" customWidth="1"/>
    <col min="3334" max="3334" width="3.42578125" style="280" customWidth="1"/>
    <col min="3335" max="3335" width="9" style="280" customWidth="1"/>
    <col min="3336" max="3336" width="8.5703125" style="280" customWidth="1"/>
    <col min="3337" max="3337" width="8.7109375" style="280" customWidth="1"/>
    <col min="3338" max="3338" width="9.85546875" style="280" customWidth="1"/>
    <col min="3339" max="3339" width="6.85546875" style="280" customWidth="1"/>
    <col min="3340" max="3340" width="11.5703125" style="280" customWidth="1"/>
    <col min="3341" max="3341" width="9.85546875" style="280" customWidth="1"/>
    <col min="3342" max="3342" width="3.42578125" style="280" customWidth="1"/>
    <col min="3343" max="3343" width="10.28515625" style="280" customWidth="1"/>
    <col min="3344" max="3344" width="13.7109375" style="280" customWidth="1"/>
    <col min="3345" max="3345" width="7.28515625" style="280" customWidth="1"/>
    <col min="3346" max="3346" width="8.5703125" style="280" customWidth="1"/>
    <col min="3347" max="3348" width="12.42578125" style="280" customWidth="1"/>
    <col min="3349" max="3349" width="26.5703125" style="280" customWidth="1"/>
    <col min="3350" max="3584" width="12.42578125" style="280"/>
    <col min="3585" max="3585" width="9.85546875" style="280" customWidth="1"/>
    <col min="3586" max="3586" width="10.7109375" style="280" customWidth="1"/>
    <col min="3587" max="3587" width="5.5703125" style="280" customWidth="1"/>
    <col min="3588" max="3588" width="10.28515625" style="280" customWidth="1"/>
    <col min="3589" max="3589" width="8.5703125" style="280" customWidth="1"/>
    <col min="3590" max="3590" width="3.42578125" style="280" customWidth="1"/>
    <col min="3591" max="3591" width="9" style="280" customWidth="1"/>
    <col min="3592" max="3592" width="8.5703125" style="280" customWidth="1"/>
    <col min="3593" max="3593" width="8.7109375" style="280" customWidth="1"/>
    <col min="3594" max="3594" width="9.85546875" style="280" customWidth="1"/>
    <col min="3595" max="3595" width="6.85546875" style="280" customWidth="1"/>
    <col min="3596" max="3596" width="11.5703125" style="280" customWidth="1"/>
    <col min="3597" max="3597" width="9.85546875" style="280" customWidth="1"/>
    <col min="3598" max="3598" width="3.42578125" style="280" customWidth="1"/>
    <col min="3599" max="3599" width="10.28515625" style="280" customWidth="1"/>
    <col min="3600" max="3600" width="13.7109375" style="280" customWidth="1"/>
    <col min="3601" max="3601" width="7.28515625" style="280" customWidth="1"/>
    <col min="3602" max="3602" width="8.5703125" style="280" customWidth="1"/>
    <col min="3603" max="3604" width="12.42578125" style="280" customWidth="1"/>
    <col min="3605" max="3605" width="26.5703125" style="280" customWidth="1"/>
    <col min="3606" max="3840" width="12.42578125" style="280"/>
    <col min="3841" max="3841" width="9.85546875" style="280" customWidth="1"/>
    <col min="3842" max="3842" width="10.7109375" style="280" customWidth="1"/>
    <col min="3843" max="3843" width="5.5703125" style="280" customWidth="1"/>
    <col min="3844" max="3844" width="10.28515625" style="280" customWidth="1"/>
    <col min="3845" max="3845" width="8.5703125" style="280" customWidth="1"/>
    <col min="3846" max="3846" width="3.42578125" style="280" customWidth="1"/>
    <col min="3847" max="3847" width="9" style="280" customWidth="1"/>
    <col min="3848" max="3848" width="8.5703125" style="280" customWidth="1"/>
    <col min="3849" max="3849" width="8.7109375" style="280" customWidth="1"/>
    <col min="3850" max="3850" width="9.85546875" style="280" customWidth="1"/>
    <col min="3851" max="3851" width="6.85546875" style="280" customWidth="1"/>
    <col min="3852" max="3852" width="11.5703125" style="280" customWidth="1"/>
    <col min="3853" max="3853" width="9.85546875" style="280" customWidth="1"/>
    <col min="3854" max="3854" width="3.42578125" style="280" customWidth="1"/>
    <col min="3855" max="3855" width="10.28515625" style="280" customWidth="1"/>
    <col min="3856" max="3856" width="13.7109375" style="280" customWidth="1"/>
    <col min="3857" max="3857" width="7.28515625" style="280" customWidth="1"/>
    <col min="3858" max="3858" width="8.5703125" style="280" customWidth="1"/>
    <col min="3859" max="3860" width="12.42578125" style="280" customWidth="1"/>
    <col min="3861" max="3861" width="26.5703125" style="280" customWidth="1"/>
    <col min="3862" max="4096" width="12.42578125" style="280"/>
    <col min="4097" max="4097" width="9.85546875" style="280" customWidth="1"/>
    <col min="4098" max="4098" width="10.7109375" style="280" customWidth="1"/>
    <col min="4099" max="4099" width="5.5703125" style="280" customWidth="1"/>
    <col min="4100" max="4100" width="10.28515625" style="280" customWidth="1"/>
    <col min="4101" max="4101" width="8.5703125" style="280" customWidth="1"/>
    <col min="4102" max="4102" width="3.42578125" style="280" customWidth="1"/>
    <col min="4103" max="4103" width="9" style="280" customWidth="1"/>
    <col min="4104" max="4104" width="8.5703125" style="280" customWidth="1"/>
    <col min="4105" max="4105" width="8.7109375" style="280" customWidth="1"/>
    <col min="4106" max="4106" width="9.85546875" style="280" customWidth="1"/>
    <col min="4107" max="4107" width="6.85546875" style="280" customWidth="1"/>
    <col min="4108" max="4108" width="11.5703125" style="280" customWidth="1"/>
    <col min="4109" max="4109" width="9.85546875" style="280" customWidth="1"/>
    <col min="4110" max="4110" width="3.42578125" style="280" customWidth="1"/>
    <col min="4111" max="4111" width="10.28515625" style="280" customWidth="1"/>
    <col min="4112" max="4112" width="13.7109375" style="280" customWidth="1"/>
    <col min="4113" max="4113" width="7.28515625" style="280" customWidth="1"/>
    <col min="4114" max="4114" width="8.5703125" style="280" customWidth="1"/>
    <col min="4115" max="4116" width="12.42578125" style="280" customWidth="1"/>
    <col min="4117" max="4117" width="26.5703125" style="280" customWidth="1"/>
    <col min="4118" max="4352" width="12.42578125" style="280"/>
    <col min="4353" max="4353" width="9.85546875" style="280" customWidth="1"/>
    <col min="4354" max="4354" width="10.7109375" style="280" customWidth="1"/>
    <col min="4355" max="4355" width="5.5703125" style="280" customWidth="1"/>
    <col min="4356" max="4356" width="10.28515625" style="280" customWidth="1"/>
    <col min="4357" max="4357" width="8.5703125" style="280" customWidth="1"/>
    <col min="4358" max="4358" width="3.42578125" style="280" customWidth="1"/>
    <col min="4359" max="4359" width="9" style="280" customWidth="1"/>
    <col min="4360" max="4360" width="8.5703125" style="280" customWidth="1"/>
    <col min="4361" max="4361" width="8.7109375" style="280" customWidth="1"/>
    <col min="4362" max="4362" width="9.85546875" style="280" customWidth="1"/>
    <col min="4363" max="4363" width="6.85546875" style="280" customWidth="1"/>
    <col min="4364" max="4364" width="11.5703125" style="280" customWidth="1"/>
    <col min="4365" max="4365" width="9.85546875" style="280" customWidth="1"/>
    <col min="4366" max="4366" width="3.42578125" style="280" customWidth="1"/>
    <col min="4367" max="4367" width="10.28515625" style="280" customWidth="1"/>
    <col min="4368" max="4368" width="13.7109375" style="280" customWidth="1"/>
    <col min="4369" max="4369" width="7.28515625" style="280" customWidth="1"/>
    <col min="4370" max="4370" width="8.5703125" style="280" customWidth="1"/>
    <col min="4371" max="4372" width="12.42578125" style="280" customWidth="1"/>
    <col min="4373" max="4373" width="26.5703125" style="280" customWidth="1"/>
    <col min="4374" max="4608" width="12.42578125" style="280"/>
    <col min="4609" max="4609" width="9.85546875" style="280" customWidth="1"/>
    <col min="4610" max="4610" width="10.7109375" style="280" customWidth="1"/>
    <col min="4611" max="4611" width="5.5703125" style="280" customWidth="1"/>
    <col min="4612" max="4612" width="10.28515625" style="280" customWidth="1"/>
    <col min="4613" max="4613" width="8.5703125" style="280" customWidth="1"/>
    <col min="4614" max="4614" width="3.42578125" style="280" customWidth="1"/>
    <col min="4615" max="4615" width="9" style="280" customWidth="1"/>
    <col min="4616" max="4616" width="8.5703125" style="280" customWidth="1"/>
    <col min="4617" max="4617" width="8.7109375" style="280" customWidth="1"/>
    <col min="4618" max="4618" width="9.85546875" style="280" customWidth="1"/>
    <col min="4619" max="4619" width="6.85546875" style="280" customWidth="1"/>
    <col min="4620" max="4620" width="11.5703125" style="280" customWidth="1"/>
    <col min="4621" max="4621" width="9.85546875" style="280" customWidth="1"/>
    <col min="4622" max="4622" width="3.42578125" style="280" customWidth="1"/>
    <col min="4623" max="4623" width="10.28515625" style="280" customWidth="1"/>
    <col min="4624" max="4624" width="13.7109375" style="280" customWidth="1"/>
    <col min="4625" max="4625" width="7.28515625" style="280" customWidth="1"/>
    <col min="4626" max="4626" width="8.5703125" style="280" customWidth="1"/>
    <col min="4627" max="4628" width="12.42578125" style="280" customWidth="1"/>
    <col min="4629" max="4629" width="26.5703125" style="280" customWidth="1"/>
    <col min="4630" max="4864" width="12.42578125" style="280"/>
    <col min="4865" max="4865" width="9.85546875" style="280" customWidth="1"/>
    <col min="4866" max="4866" width="10.7109375" style="280" customWidth="1"/>
    <col min="4867" max="4867" width="5.5703125" style="280" customWidth="1"/>
    <col min="4868" max="4868" width="10.28515625" style="280" customWidth="1"/>
    <col min="4869" max="4869" width="8.5703125" style="280" customWidth="1"/>
    <col min="4870" max="4870" width="3.42578125" style="280" customWidth="1"/>
    <col min="4871" max="4871" width="9" style="280" customWidth="1"/>
    <col min="4872" max="4872" width="8.5703125" style="280" customWidth="1"/>
    <col min="4873" max="4873" width="8.7109375" style="280" customWidth="1"/>
    <col min="4874" max="4874" width="9.85546875" style="280" customWidth="1"/>
    <col min="4875" max="4875" width="6.85546875" style="280" customWidth="1"/>
    <col min="4876" max="4876" width="11.5703125" style="280" customWidth="1"/>
    <col min="4877" max="4877" width="9.85546875" style="280" customWidth="1"/>
    <col min="4878" max="4878" width="3.42578125" style="280" customWidth="1"/>
    <col min="4879" max="4879" width="10.28515625" style="280" customWidth="1"/>
    <col min="4880" max="4880" width="13.7109375" style="280" customWidth="1"/>
    <col min="4881" max="4881" width="7.28515625" style="280" customWidth="1"/>
    <col min="4882" max="4882" width="8.5703125" style="280" customWidth="1"/>
    <col min="4883" max="4884" width="12.42578125" style="280" customWidth="1"/>
    <col min="4885" max="4885" width="26.5703125" style="280" customWidth="1"/>
    <col min="4886" max="5120" width="12.42578125" style="280"/>
    <col min="5121" max="5121" width="9.85546875" style="280" customWidth="1"/>
    <col min="5122" max="5122" width="10.7109375" style="280" customWidth="1"/>
    <col min="5123" max="5123" width="5.5703125" style="280" customWidth="1"/>
    <col min="5124" max="5124" width="10.28515625" style="280" customWidth="1"/>
    <col min="5125" max="5125" width="8.5703125" style="280" customWidth="1"/>
    <col min="5126" max="5126" width="3.42578125" style="280" customWidth="1"/>
    <col min="5127" max="5127" width="9" style="280" customWidth="1"/>
    <col min="5128" max="5128" width="8.5703125" style="280" customWidth="1"/>
    <col min="5129" max="5129" width="8.7109375" style="280" customWidth="1"/>
    <col min="5130" max="5130" width="9.85546875" style="280" customWidth="1"/>
    <col min="5131" max="5131" width="6.85546875" style="280" customWidth="1"/>
    <col min="5132" max="5132" width="11.5703125" style="280" customWidth="1"/>
    <col min="5133" max="5133" width="9.85546875" style="280" customWidth="1"/>
    <col min="5134" max="5134" width="3.42578125" style="280" customWidth="1"/>
    <col min="5135" max="5135" width="10.28515625" style="280" customWidth="1"/>
    <col min="5136" max="5136" width="13.7109375" style="280" customWidth="1"/>
    <col min="5137" max="5137" width="7.28515625" style="280" customWidth="1"/>
    <col min="5138" max="5138" width="8.5703125" style="280" customWidth="1"/>
    <col min="5139" max="5140" width="12.42578125" style="280" customWidth="1"/>
    <col min="5141" max="5141" width="26.5703125" style="280" customWidth="1"/>
    <col min="5142" max="5376" width="12.42578125" style="280"/>
    <col min="5377" max="5377" width="9.85546875" style="280" customWidth="1"/>
    <col min="5378" max="5378" width="10.7109375" style="280" customWidth="1"/>
    <col min="5379" max="5379" width="5.5703125" style="280" customWidth="1"/>
    <col min="5380" max="5380" width="10.28515625" style="280" customWidth="1"/>
    <col min="5381" max="5381" width="8.5703125" style="280" customWidth="1"/>
    <col min="5382" max="5382" width="3.42578125" style="280" customWidth="1"/>
    <col min="5383" max="5383" width="9" style="280" customWidth="1"/>
    <col min="5384" max="5384" width="8.5703125" style="280" customWidth="1"/>
    <col min="5385" max="5385" width="8.7109375" style="280" customWidth="1"/>
    <col min="5386" max="5386" width="9.85546875" style="280" customWidth="1"/>
    <col min="5387" max="5387" width="6.85546875" style="280" customWidth="1"/>
    <col min="5388" max="5388" width="11.5703125" style="280" customWidth="1"/>
    <col min="5389" max="5389" width="9.85546875" style="280" customWidth="1"/>
    <col min="5390" max="5390" width="3.42578125" style="280" customWidth="1"/>
    <col min="5391" max="5391" width="10.28515625" style="280" customWidth="1"/>
    <col min="5392" max="5392" width="13.7109375" style="280" customWidth="1"/>
    <col min="5393" max="5393" width="7.28515625" style="280" customWidth="1"/>
    <col min="5394" max="5394" width="8.5703125" style="280" customWidth="1"/>
    <col min="5395" max="5396" width="12.42578125" style="280" customWidth="1"/>
    <col min="5397" max="5397" width="26.5703125" style="280" customWidth="1"/>
    <col min="5398" max="5632" width="12.42578125" style="280"/>
    <col min="5633" max="5633" width="9.85546875" style="280" customWidth="1"/>
    <col min="5634" max="5634" width="10.7109375" style="280" customWidth="1"/>
    <col min="5635" max="5635" width="5.5703125" style="280" customWidth="1"/>
    <col min="5636" max="5636" width="10.28515625" style="280" customWidth="1"/>
    <col min="5637" max="5637" width="8.5703125" style="280" customWidth="1"/>
    <col min="5638" max="5638" width="3.42578125" style="280" customWidth="1"/>
    <col min="5639" max="5639" width="9" style="280" customWidth="1"/>
    <col min="5640" max="5640" width="8.5703125" style="280" customWidth="1"/>
    <col min="5641" max="5641" width="8.7109375" style="280" customWidth="1"/>
    <col min="5642" max="5642" width="9.85546875" style="280" customWidth="1"/>
    <col min="5643" max="5643" width="6.85546875" style="280" customWidth="1"/>
    <col min="5644" max="5644" width="11.5703125" style="280" customWidth="1"/>
    <col min="5645" max="5645" width="9.85546875" style="280" customWidth="1"/>
    <col min="5646" max="5646" width="3.42578125" style="280" customWidth="1"/>
    <col min="5647" max="5647" width="10.28515625" style="280" customWidth="1"/>
    <col min="5648" max="5648" width="13.7109375" style="280" customWidth="1"/>
    <col min="5649" max="5649" width="7.28515625" style="280" customWidth="1"/>
    <col min="5650" max="5650" width="8.5703125" style="280" customWidth="1"/>
    <col min="5651" max="5652" width="12.42578125" style="280" customWidth="1"/>
    <col min="5653" max="5653" width="26.5703125" style="280" customWidth="1"/>
    <col min="5654" max="5888" width="12.42578125" style="280"/>
    <col min="5889" max="5889" width="9.85546875" style="280" customWidth="1"/>
    <col min="5890" max="5890" width="10.7109375" style="280" customWidth="1"/>
    <col min="5891" max="5891" width="5.5703125" style="280" customWidth="1"/>
    <col min="5892" max="5892" width="10.28515625" style="280" customWidth="1"/>
    <col min="5893" max="5893" width="8.5703125" style="280" customWidth="1"/>
    <col min="5894" max="5894" width="3.42578125" style="280" customWidth="1"/>
    <col min="5895" max="5895" width="9" style="280" customWidth="1"/>
    <col min="5896" max="5896" width="8.5703125" style="280" customWidth="1"/>
    <col min="5897" max="5897" width="8.7109375" style="280" customWidth="1"/>
    <col min="5898" max="5898" width="9.85546875" style="280" customWidth="1"/>
    <col min="5899" max="5899" width="6.85546875" style="280" customWidth="1"/>
    <col min="5900" max="5900" width="11.5703125" style="280" customWidth="1"/>
    <col min="5901" max="5901" width="9.85546875" style="280" customWidth="1"/>
    <col min="5902" max="5902" width="3.42578125" style="280" customWidth="1"/>
    <col min="5903" max="5903" width="10.28515625" style="280" customWidth="1"/>
    <col min="5904" max="5904" width="13.7109375" style="280" customWidth="1"/>
    <col min="5905" max="5905" width="7.28515625" style="280" customWidth="1"/>
    <col min="5906" max="5906" width="8.5703125" style="280" customWidth="1"/>
    <col min="5907" max="5908" width="12.42578125" style="280" customWidth="1"/>
    <col min="5909" max="5909" width="26.5703125" style="280" customWidth="1"/>
    <col min="5910" max="6144" width="12.42578125" style="280"/>
    <col min="6145" max="6145" width="9.85546875" style="280" customWidth="1"/>
    <col min="6146" max="6146" width="10.7109375" style="280" customWidth="1"/>
    <col min="6147" max="6147" width="5.5703125" style="280" customWidth="1"/>
    <col min="6148" max="6148" width="10.28515625" style="280" customWidth="1"/>
    <col min="6149" max="6149" width="8.5703125" style="280" customWidth="1"/>
    <col min="6150" max="6150" width="3.42578125" style="280" customWidth="1"/>
    <col min="6151" max="6151" width="9" style="280" customWidth="1"/>
    <col min="6152" max="6152" width="8.5703125" style="280" customWidth="1"/>
    <col min="6153" max="6153" width="8.7109375" style="280" customWidth="1"/>
    <col min="6154" max="6154" width="9.85546875" style="280" customWidth="1"/>
    <col min="6155" max="6155" width="6.85546875" style="280" customWidth="1"/>
    <col min="6156" max="6156" width="11.5703125" style="280" customWidth="1"/>
    <col min="6157" max="6157" width="9.85546875" style="280" customWidth="1"/>
    <col min="6158" max="6158" width="3.42578125" style="280" customWidth="1"/>
    <col min="6159" max="6159" width="10.28515625" style="280" customWidth="1"/>
    <col min="6160" max="6160" width="13.7109375" style="280" customWidth="1"/>
    <col min="6161" max="6161" width="7.28515625" style="280" customWidth="1"/>
    <col min="6162" max="6162" width="8.5703125" style="280" customWidth="1"/>
    <col min="6163" max="6164" width="12.42578125" style="280" customWidth="1"/>
    <col min="6165" max="6165" width="26.5703125" style="280" customWidth="1"/>
    <col min="6166" max="6400" width="12.42578125" style="280"/>
    <col min="6401" max="6401" width="9.85546875" style="280" customWidth="1"/>
    <col min="6402" max="6402" width="10.7109375" style="280" customWidth="1"/>
    <col min="6403" max="6403" width="5.5703125" style="280" customWidth="1"/>
    <col min="6404" max="6404" width="10.28515625" style="280" customWidth="1"/>
    <col min="6405" max="6405" width="8.5703125" style="280" customWidth="1"/>
    <col min="6406" max="6406" width="3.42578125" style="280" customWidth="1"/>
    <col min="6407" max="6407" width="9" style="280" customWidth="1"/>
    <col min="6408" max="6408" width="8.5703125" style="280" customWidth="1"/>
    <col min="6409" max="6409" width="8.7109375" style="280" customWidth="1"/>
    <col min="6410" max="6410" width="9.85546875" style="280" customWidth="1"/>
    <col min="6411" max="6411" width="6.85546875" style="280" customWidth="1"/>
    <col min="6412" max="6412" width="11.5703125" style="280" customWidth="1"/>
    <col min="6413" max="6413" width="9.85546875" style="280" customWidth="1"/>
    <col min="6414" max="6414" width="3.42578125" style="280" customWidth="1"/>
    <col min="6415" max="6415" width="10.28515625" style="280" customWidth="1"/>
    <col min="6416" max="6416" width="13.7109375" style="280" customWidth="1"/>
    <col min="6417" max="6417" width="7.28515625" style="280" customWidth="1"/>
    <col min="6418" max="6418" width="8.5703125" style="280" customWidth="1"/>
    <col min="6419" max="6420" width="12.42578125" style="280" customWidth="1"/>
    <col min="6421" max="6421" width="26.5703125" style="280" customWidth="1"/>
    <col min="6422" max="6656" width="12.42578125" style="280"/>
    <col min="6657" max="6657" width="9.85546875" style="280" customWidth="1"/>
    <col min="6658" max="6658" width="10.7109375" style="280" customWidth="1"/>
    <col min="6659" max="6659" width="5.5703125" style="280" customWidth="1"/>
    <col min="6660" max="6660" width="10.28515625" style="280" customWidth="1"/>
    <col min="6661" max="6661" width="8.5703125" style="280" customWidth="1"/>
    <col min="6662" max="6662" width="3.42578125" style="280" customWidth="1"/>
    <col min="6663" max="6663" width="9" style="280" customWidth="1"/>
    <col min="6664" max="6664" width="8.5703125" style="280" customWidth="1"/>
    <col min="6665" max="6665" width="8.7109375" style="280" customWidth="1"/>
    <col min="6666" max="6666" width="9.85546875" style="280" customWidth="1"/>
    <col min="6667" max="6667" width="6.85546875" style="280" customWidth="1"/>
    <col min="6668" max="6668" width="11.5703125" style="280" customWidth="1"/>
    <col min="6669" max="6669" width="9.85546875" style="280" customWidth="1"/>
    <col min="6670" max="6670" width="3.42578125" style="280" customWidth="1"/>
    <col min="6671" max="6671" width="10.28515625" style="280" customWidth="1"/>
    <col min="6672" max="6672" width="13.7109375" style="280" customWidth="1"/>
    <col min="6673" max="6673" width="7.28515625" style="280" customWidth="1"/>
    <col min="6674" max="6674" width="8.5703125" style="280" customWidth="1"/>
    <col min="6675" max="6676" width="12.42578125" style="280" customWidth="1"/>
    <col min="6677" max="6677" width="26.5703125" style="280" customWidth="1"/>
    <col min="6678" max="6912" width="12.42578125" style="280"/>
    <col min="6913" max="6913" width="9.85546875" style="280" customWidth="1"/>
    <col min="6914" max="6914" width="10.7109375" style="280" customWidth="1"/>
    <col min="6915" max="6915" width="5.5703125" style="280" customWidth="1"/>
    <col min="6916" max="6916" width="10.28515625" style="280" customWidth="1"/>
    <col min="6917" max="6917" width="8.5703125" style="280" customWidth="1"/>
    <col min="6918" max="6918" width="3.42578125" style="280" customWidth="1"/>
    <col min="6919" max="6919" width="9" style="280" customWidth="1"/>
    <col min="6920" max="6920" width="8.5703125" style="280" customWidth="1"/>
    <col min="6921" max="6921" width="8.7109375" style="280" customWidth="1"/>
    <col min="6922" max="6922" width="9.85546875" style="280" customWidth="1"/>
    <col min="6923" max="6923" width="6.85546875" style="280" customWidth="1"/>
    <col min="6924" max="6924" width="11.5703125" style="280" customWidth="1"/>
    <col min="6925" max="6925" width="9.85546875" style="280" customWidth="1"/>
    <col min="6926" max="6926" width="3.42578125" style="280" customWidth="1"/>
    <col min="6927" max="6927" width="10.28515625" style="280" customWidth="1"/>
    <col min="6928" max="6928" width="13.7109375" style="280" customWidth="1"/>
    <col min="6929" max="6929" width="7.28515625" style="280" customWidth="1"/>
    <col min="6930" max="6930" width="8.5703125" style="280" customWidth="1"/>
    <col min="6931" max="6932" width="12.42578125" style="280" customWidth="1"/>
    <col min="6933" max="6933" width="26.5703125" style="280" customWidth="1"/>
    <col min="6934" max="7168" width="12.42578125" style="280"/>
    <col min="7169" max="7169" width="9.85546875" style="280" customWidth="1"/>
    <col min="7170" max="7170" width="10.7109375" style="280" customWidth="1"/>
    <col min="7171" max="7171" width="5.5703125" style="280" customWidth="1"/>
    <col min="7172" max="7172" width="10.28515625" style="280" customWidth="1"/>
    <col min="7173" max="7173" width="8.5703125" style="280" customWidth="1"/>
    <col min="7174" max="7174" width="3.42578125" style="280" customWidth="1"/>
    <col min="7175" max="7175" width="9" style="280" customWidth="1"/>
    <col min="7176" max="7176" width="8.5703125" style="280" customWidth="1"/>
    <col min="7177" max="7177" width="8.7109375" style="280" customWidth="1"/>
    <col min="7178" max="7178" width="9.85546875" style="280" customWidth="1"/>
    <col min="7179" max="7179" width="6.85546875" style="280" customWidth="1"/>
    <col min="7180" max="7180" width="11.5703125" style="280" customWidth="1"/>
    <col min="7181" max="7181" width="9.85546875" style="280" customWidth="1"/>
    <col min="7182" max="7182" width="3.42578125" style="280" customWidth="1"/>
    <col min="7183" max="7183" width="10.28515625" style="280" customWidth="1"/>
    <col min="7184" max="7184" width="13.7109375" style="280" customWidth="1"/>
    <col min="7185" max="7185" width="7.28515625" style="280" customWidth="1"/>
    <col min="7186" max="7186" width="8.5703125" style="280" customWidth="1"/>
    <col min="7187" max="7188" width="12.42578125" style="280" customWidth="1"/>
    <col min="7189" max="7189" width="26.5703125" style="280" customWidth="1"/>
    <col min="7190" max="7424" width="12.42578125" style="280"/>
    <col min="7425" max="7425" width="9.85546875" style="280" customWidth="1"/>
    <col min="7426" max="7426" width="10.7109375" style="280" customWidth="1"/>
    <col min="7427" max="7427" width="5.5703125" style="280" customWidth="1"/>
    <col min="7428" max="7428" width="10.28515625" style="280" customWidth="1"/>
    <col min="7429" max="7429" width="8.5703125" style="280" customWidth="1"/>
    <col min="7430" max="7430" width="3.42578125" style="280" customWidth="1"/>
    <col min="7431" max="7431" width="9" style="280" customWidth="1"/>
    <col min="7432" max="7432" width="8.5703125" style="280" customWidth="1"/>
    <col min="7433" max="7433" width="8.7109375" style="280" customWidth="1"/>
    <col min="7434" max="7434" width="9.85546875" style="280" customWidth="1"/>
    <col min="7435" max="7435" width="6.85546875" style="280" customWidth="1"/>
    <col min="7436" max="7436" width="11.5703125" style="280" customWidth="1"/>
    <col min="7437" max="7437" width="9.85546875" style="280" customWidth="1"/>
    <col min="7438" max="7438" width="3.42578125" style="280" customWidth="1"/>
    <col min="7439" max="7439" width="10.28515625" style="280" customWidth="1"/>
    <col min="7440" max="7440" width="13.7109375" style="280" customWidth="1"/>
    <col min="7441" max="7441" width="7.28515625" style="280" customWidth="1"/>
    <col min="7442" max="7442" width="8.5703125" style="280" customWidth="1"/>
    <col min="7443" max="7444" width="12.42578125" style="280" customWidth="1"/>
    <col min="7445" max="7445" width="26.5703125" style="280" customWidth="1"/>
    <col min="7446" max="7680" width="12.42578125" style="280"/>
    <col min="7681" max="7681" width="9.85546875" style="280" customWidth="1"/>
    <col min="7682" max="7682" width="10.7109375" style="280" customWidth="1"/>
    <col min="7683" max="7683" width="5.5703125" style="280" customWidth="1"/>
    <col min="7684" max="7684" width="10.28515625" style="280" customWidth="1"/>
    <col min="7685" max="7685" width="8.5703125" style="280" customWidth="1"/>
    <col min="7686" max="7686" width="3.42578125" style="280" customWidth="1"/>
    <col min="7687" max="7687" width="9" style="280" customWidth="1"/>
    <col min="7688" max="7688" width="8.5703125" style="280" customWidth="1"/>
    <col min="7689" max="7689" width="8.7109375" style="280" customWidth="1"/>
    <col min="7690" max="7690" width="9.85546875" style="280" customWidth="1"/>
    <col min="7691" max="7691" width="6.85546875" style="280" customWidth="1"/>
    <col min="7692" max="7692" width="11.5703125" style="280" customWidth="1"/>
    <col min="7693" max="7693" width="9.85546875" style="280" customWidth="1"/>
    <col min="7694" max="7694" width="3.42578125" style="280" customWidth="1"/>
    <col min="7695" max="7695" width="10.28515625" style="280" customWidth="1"/>
    <col min="7696" max="7696" width="13.7109375" style="280" customWidth="1"/>
    <col min="7697" max="7697" width="7.28515625" style="280" customWidth="1"/>
    <col min="7698" max="7698" width="8.5703125" style="280" customWidth="1"/>
    <col min="7699" max="7700" width="12.42578125" style="280" customWidth="1"/>
    <col min="7701" max="7701" width="26.5703125" style="280" customWidth="1"/>
    <col min="7702" max="7936" width="12.42578125" style="280"/>
    <col min="7937" max="7937" width="9.85546875" style="280" customWidth="1"/>
    <col min="7938" max="7938" width="10.7109375" style="280" customWidth="1"/>
    <col min="7939" max="7939" width="5.5703125" style="280" customWidth="1"/>
    <col min="7940" max="7940" width="10.28515625" style="280" customWidth="1"/>
    <col min="7941" max="7941" width="8.5703125" style="280" customWidth="1"/>
    <col min="7942" max="7942" width="3.42578125" style="280" customWidth="1"/>
    <col min="7943" max="7943" width="9" style="280" customWidth="1"/>
    <col min="7944" max="7944" width="8.5703125" style="280" customWidth="1"/>
    <col min="7945" max="7945" width="8.7109375" style="280" customWidth="1"/>
    <col min="7946" max="7946" width="9.85546875" style="280" customWidth="1"/>
    <col min="7947" max="7947" width="6.85546875" style="280" customWidth="1"/>
    <col min="7948" max="7948" width="11.5703125" style="280" customWidth="1"/>
    <col min="7949" max="7949" width="9.85546875" style="280" customWidth="1"/>
    <col min="7950" max="7950" width="3.42578125" style="280" customWidth="1"/>
    <col min="7951" max="7951" width="10.28515625" style="280" customWidth="1"/>
    <col min="7952" max="7952" width="13.7109375" style="280" customWidth="1"/>
    <col min="7953" max="7953" width="7.28515625" style="280" customWidth="1"/>
    <col min="7954" max="7954" width="8.5703125" style="280" customWidth="1"/>
    <col min="7955" max="7956" width="12.42578125" style="280" customWidth="1"/>
    <col min="7957" max="7957" width="26.5703125" style="280" customWidth="1"/>
    <col min="7958" max="8192" width="12.42578125" style="280"/>
    <col min="8193" max="8193" width="9.85546875" style="280" customWidth="1"/>
    <col min="8194" max="8194" width="10.7109375" style="280" customWidth="1"/>
    <col min="8195" max="8195" width="5.5703125" style="280" customWidth="1"/>
    <col min="8196" max="8196" width="10.28515625" style="280" customWidth="1"/>
    <col min="8197" max="8197" width="8.5703125" style="280" customWidth="1"/>
    <col min="8198" max="8198" width="3.42578125" style="280" customWidth="1"/>
    <col min="8199" max="8199" width="9" style="280" customWidth="1"/>
    <col min="8200" max="8200" width="8.5703125" style="280" customWidth="1"/>
    <col min="8201" max="8201" width="8.7109375" style="280" customWidth="1"/>
    <col min="8202" max="8202" width="9.85546875" style="280" customWidth="1"/>
    <col min="8203" max="8203" width="6.85546875" style="280" customWidth="1"/>
    <col min="8204" max="8204" width="11.5703125" style="280" customWidth="1"/>
    <col min="8205" max="8205" width="9.85546875" style="280" customWidth="1"/>
    <col min="8206" max="8206" width="3.42578125" style="280" customWidth="1"/>
    <col min="8207" max="8207" width="10.28515625" style="280" customWidth="1"/>
    <col min="8208" max="8208" width="13.7109375" style="280" customWidth="1"/>
    <col min="8209" max="8209" width="7.28515625" style="280" customWidth="1"/>
    <col min="8210" max="8210" width="8.5703125" style="280" customWidth="1"/>
    <col min="8211" max="8212" width="12.42578125" style="280" customWidth="1"/>
    <col min="8213" max="8213" width="26.5703125" style="280" customWidth="1"/>
    <col min="8214" max="8448" width="12.42578125" style="280"/>
    <col min="8449" max="8449" width="9.85546875" style="280" customWidth="1"/>
    <col min="8450" max="8450" width="10.7109375" style="280" customWidth="1"/>
    <col min="8451" max="8451" width="5.5703125" style="280" customWidth="1"/>
    <col min="8452" max="8452" width="10.28515625" style="280" customWidth="1"/>
    <col min="8453" max="8453" width="8.5703125" style="280" customWidth="1"/>
    <col min="8454" max="8454" width="3.42578125" style="280" customWidth="1"/>
    <col min="8455" max="8455" width="9" style="280" customWidth="1"/>
    <col min="8456" max="8456" width="8.5703125" style="280" customWidth="1"/>
    <col min="8457" max="8457" width="8.7109375" style="280" customWidth="1"/>
    <col min="8458" max="8458" width="9.85546875" style="280" customWidth="1"/>
    <col min="8459" max="8459" width="6.85546875" style="280" customWidth="1"/>
    <col min="8460" max="8460" width="11.5703125" style="280" customWidth="1"/>
    <col min="8461" max="8461" width="9.85546875" style="280" customWidth="1"/>
    <col min="8462" max="8462" width="3.42578125" style="280" customWidth="1"/>
    <col min="8463" max="8463" width="10.28515625" style="280" customWidth="1"/>
    <col min="8464" max="8464" width="13.7109375" style="280" customWidth="1"/>
    <col min="8465" max="8465" width="7.28515625" style="280" customWidth="1"/>
    <col min="8466" max="8466" width="8.5703125" style="280" customWidth="1"/>
    <col min="8467" max="8468" width="12.42578125" style="280" customWidth="1"/>
    <col min="8469" max="8469" width="26.5703125" style="280" customWidth="1"/>
    <col min="8470" max="8704" width="12.42578125" style="280"/>
    <col min="8705" max="8705" width="9.85546875" style="280" customWidth="1"/>
    <col min="8706" max="8706" width="10.7109375" style="280" customWidth="1"/>
    <col min="8707" max="8707" width="5.5703125" style="280" customWidth="1"/>
    <col min="8708" max="8708" width="10.28515625" style="280" customWidth="1"/>
    <col min="8709" max="8709" width="8.5703125" style="280" customWidth="1"/>
    <col min="8710" max="8710" width="3.42578125" style="280" customWidth="1"/>
    <col min="8711" max="8711" width="9" style="280" customWidth="1"/>
    <col min="8712" max="8712" width="8.5703125" style="280" customWidth="1"/>
    <col min="8713" max="8713" width="8.7109375" style="280" customWidth="1"/>
    <col min="8714" max="8714" width="9.85546875" style="280" customWidth="1"/>
    <col min="8715" max="8715" width="6.85546875" style="280" customWidth="1"/>
    <col min="8716" max="8716" width="11.5703125" style="280" customWidth="1"/>
    <col min="8717" max="8717" width="9.85546875" style="280" customWidth="1"/>
    <col min="8718" max="8718" width="3.42578125" style="280" customWidth="1"/>
    <col min="8719" max="8719" width="10.28515625" style="280" customWidth="1"/>
    <col min="8720" max="8720" width="13.7109375" style="280" customWidth="1"/>
    <col min="8721" max="8721" width="7.28515625" style="280" customWidth="1"/>
    <col min="8722" max="8722" width="8.5703125" style="280" customWidth="1"/>
    <col min="8723" max="8724" width="12.42578125" style="280" customWidth="1"/>
    <col min="8725" max="8725" width="26.5703125" style="280" customWidth="1"/>
    <col min="8726" max="8960" width="12.42578125" style="280"/>
    <col min="8961" max="8961" width="9.85546875" style="280" customWidth="1"/>
    <col min="8962" max="8962" width="10.7109375" style="280" customWidth="1"/>
    <col min="8963" max="8963" width="5.5703125" style="280" customWidth="1"/>
    <col min="8964" max="8964" width="10.28515625" style="280" customWidth="1"/>
    <col min="8965" max="8965" width="8.5703125" style="280" customWidth="1"/>
    <col min="8966" max="8966" width="3.42578125" style="280" customWidth="1"/>
    <col min="8967" max="8967" width="9" style="280" customWidth="1"/>
    <col min="8968" max="8968" width="8.5703125" style="280" customWidth="1"/>
    <col min="8969" max="8969" width="8.7109375" style="280" customWidth="1"/>
    <col min="8970" max="8970" width="9.85546875" style="280" customWidth="1"/>
    <col min="8971" max="8971" width="6.85546875" style="280" customWidth="1"/>
    <col min="8972" max="8972" width="11.5703125" style="280" customWidth="1"/>
    <col min="8973" max="8973" width="9.85546875" style="280" customWidth="1"/>
    <col min="8974" max="8974" width="3.42578125" style="280" customWidth="1"/>
    <col min="8975" max="8975" width="10.28515625" style="280" customWidth="1"/>
    <col min="8976" max="8976" width="13.7109375" style="280" customWidth="1"/>
    <col min="8977" max="8977" width="7.28515625" style="280" customWidth="1"/>
    <col min="8978" max="8978" width="8.5703125" style="280" customWidth="1"/>
    <col min="8979" max="8980" width="12.42578125" style="280" customWidth="1"/>
    <col min="8981" max="8981" width="26.5703125" style="280" customWidth="1"/>
    <col min="8982" max="9216" width="12.42578125" style="280"/>
    <col min="9217" max="9217" width="9.85546875" style="280" customWidth="1"/>
    <col min="9218" max="9218" width="10.7109375" style="280" customWidth="1"/>
    <col min="9219" max="9219" width="5.5703125" style="280" customWidth="1"/>
    <col min="9220" max="9220" width="10.28515625" style="280" customWidth="1"/>
    <col min="9221" max="9221" width="8.5703125" style="280" customWidth="1"/>
    <col min="9222" max="9222" width="3.42578125" style="280" customWidth="1"/>
    <col min="9223" max="9223" width="9" style="280" customWidth="1"/>
    <col min="9224" max="9224" width="8.5703125" style="280" customWidth="1"/>
    <col min="9225" max="9225" width="8.7109375" style="280" customWidth="1"/>
    <col min="9226" max="9226" width="9.85546875" style="280" customWidth="1"/>
    <col min="9227" max="9227" width="6.85546875" style="280" customWidth="1"/>
    <col min="9228" max="9228" width="11.5703125" style="280" customWidth="1"/>
    <col min="9229" max="9229" width="9.85546875" style="280" customWidth="1"/>
    <col min="9230" max="9230" width="3.42578125" style="280" customWidth="1"/>
    <col min="9231" max="9231" width="10.28515625" style="280" customWidth="1"/>
    <col min="9232" max="9232" width="13.7109375" style="280" customWidth="1"/>
    <col min="9233" max="9233" width="7.28515625" style="280" customWidth="1"/>
    <col min="9234" max="9234" width="8.5703125" style="280" customWidth="1"/>
    <col min="9235" max="9236" width="12.42578125" style="280" customWidth="1"/>
    <col min="9237" max="9237" width="26.5703125" style="280" customWidth="1"/>
    <col min="9238" max="9472" width="12.42578125" style="280"/>
    <col min="9473" max="9473" width="9.85546875" style="280" customWidth="1"/>
    <col min="9474" max="9474" width="10.7109375" style="280" customWidth="1"/>
    <col min="9475" max="9475" width="5.5703125" style="280" customWidth="1"/>
    <col min="9476" max="9476" width="10.28515625" style="280" customWidth="1"/>
    <col min="9477" max="9477" width="8.5703125" style="280" customWidth="1"/>
    <col min="9478" max="9478" width="3.42578125" style="280" customWidth="1"/>
    <col min="9479" max="9479" width="9" style="280" customWidth="1"/>
    <col min="9480" max="9480" width="8.5703125" style="280" customWidth="1"/>
    <col min="9481" max="9481" width="8.7109375" style="280" customWidth="1"/>
    <col min="9482" max="9482" width="9.85546875" style="280" customWidth="1"/>
    <col min="9483" max="9483" width="6.85546875" style="280" customWidth="1"/>
    <col min="9484" max="9484" width="11.5703125" style="280" customWidth="1"/>
    <col min="9485" max="9485" width="9.85546875" style="280" customWidth="1"/>
    <col min="9486" max="9486" width="3.42578125" style="280" customWidth="1"/>
    <col min="9487" max="9487" width="10.28515625" style="280" customWidth="1"/>
    <col min="9488" max="9488" width="13.7109375" style="280" customWidth="1"/>
    <col min="9489" max="9489" width="7.28515625" style="280" customWidth="1"/>
    <col min="9490" max="9490" width="8.5703125" style="280" customWidth="1"/>
    <col min="9491" max="9492" width="12.42578125" style="280" customWidth="1"/>
    <col min="9493" max="9493" width="26.5703125" style="280" customWidth="1"/>
    <col min="9494" max="9728" width="12.42578125" style="280"/>
    <col min="9729" max="9729" width="9.85546875" style="280" customWidth="1"/>
    <col min="9730" max="9730" width="10.7109375" style="280" customWidth="1"/>
    <col min="9731" max="9731" width="5.5703125" style="280" customWidth="1"/>
    <col min="9732" max="9732" width="10.28515625" style="280" customWidth="1"/>
    <col min="9733" max="9733" width="8.5703125" style="280" customWidth="1"/>
    <col min="9734" max="9734" width="3.42578125" style="280" customWidth="1"/>
    <col min="9735" max="9735" width="9" style="280" customWidth="1"/>
    <col min="9736" max="9736" width="8.5703125" style="280" customWidth="1"/>
    <col min="9737" max="9737" width="8.7109375" style="280" customWidth="1"/>
    <col min="9738" max="9738" width="9.85546875" style="280" customWidth="1"/>
    <col min="9739" max="9739" width="6.85546875" style="280" customWidth="1"/>
    <col min="9740" max="9740" width="11.5703125" style="280" customWidth="1"/>
    <col min="9741" max="9741" width="9.85546875" style="280" customWidth="1"/>
    <col min="9742" max="9742" width="3.42578125" style="280" customWidth="1"/>
    <col min="9743" max="9743" width="10.28515625" style="280" customWidth="1"/>
    <col min="9744" max="9744" width="13.7109375" style="280" customWidth="1"/>
    <col min="9745" max="9745" width="7.28515625" style="280" customWidth="1"/>
    <col min="9746" max="9746" width="8.5703125" style="280" customWidth="1"/>
    <col min="9747" max="9748" width="12.42578125" style="280" customWidth="1"/>
    <col min="9749" max="9749" width="26.5703125" style="280" customWidth="1"/>
    <col min="9750" max="9984" width="12.42578125" style="280"/>
    <col min="9985" max="9985" width="9.85546875" style="280" customWidth="1"/>
    <col min="9986" max="9986" width="10.7109375" style="280" customWidth="1"/>
    <col min="9987" max="9987" width="5.5703125" style="280" customWidth="1"/>
    <col min="9988" max="9988" width="10.28515625" style="280" customWidth="1"/>
    <col min="9989" max="9989" width="8.5703125" style="280" customWidth="1"/>
    <col min="9990" max="9990" width="3.42578125" style="280" customWidth="1"/>
    <col min="9991" max="9991" width="9" style="280" customWidth="1"/>
    <col min="9992" max="9992" width="8.5703125" style="280" customWidth="1"/>
    <col min="9993" max="9993" width="8.7109375" style="280" customWidth="1"/>
    <col min="9994" max="9994" width="9.85546875" style="280" customWidth="1"/>
    <col min="9995" max="9995" width="6.85546875" style="280" customWidth="1"/>
    <col min="9996" max="9996" width="11.5703125" style="280" customWidth="1"/>
    <col min="9997" max="9997" width="9.85546875" style="280" customWidth="1"/>
    <col min="9998" max="9998" width="3.42578125" style="280" customWidth="1"/>
    <col min="9999" max="9999" width="10.28515625" style="280" customWidth="1"/>
    <col min="10000" max="10000" width="13.7109375" style="280" customWidth="1"/>
    <col min="10001" max="10001" width="7.28515625" style="280" customWidth="1"/>
    <col min="10002" max="10002" width="8.5703125" style="280" customWidth="1"/>
    <col min="10003" max="10004" width="12.42578125" style="280" customWidth="1"/>
    <col min="10005" max="10005" width="26.5703125" style="280" customWidth="1"/>
    <col min="10006" max="10240" width="12.42578125" style="280"/>
    <col min="10241" max="10241" width="9.85546875" style="280" customWidth="1"/>
    <col min="10242" max="10242" width="10.7109375" style="280" customWidth="1"/>
    <col min="10243" max="10243" width="5.5703125" style="280" customWidth="1"/>
    <col min="10244" max="10244" width="10.28515625" style="280" customWidth="1"/>
    <col min="10245" max="10245" width="8.5703125" style="280" customWidth="1"/>
    <col min="10246" max="10246" width="3.42578125" style="280" customWidth="1"/>
    <col min="10247" max="10247" width="9" style="280" customWidth="1"/>
    <col min="10248" max="10248" width="8.5703125" style="280" customWidth="1"/>
    <col min="10249" max="10249" width="8.7109375" style="280" customWidth="1"/>
    <col min="10250" max="10250" width="9.85546875" style="280" customWidth="1"/>
    <col min="10251" max="10251" width="6.85546875" style="280" customWidth="1"/>
    <col min="10252" max="10252" width="11.5703125" style="280" customWidth="1"/>
    <col min="10253" max="10253" width="9.85546875" style="280" customWidth="1"/>
    <col min="10254" max="10254" width="3.42578125" style="280" customWidth="1"/>
    <col min="10255" max="10255" width="10.28515625" style="280" customWidth="1"/>
    <col min="10256" max="10256" width="13.7109375" style="280" customWidth="1"/>
    <col min="10257" max="10257" width="7.28515625" style="280" customWidth="1"/>
    <col min="10258" max="10258" width="8.5703125" style="280" customWidth="1"/>
    <col min="10259" max="10260" width="12.42578125" style="280" customWidth="1"/>
    <col min="10261" max="10261" width="26.5703125" style="280" customWidth="1"/>
    <col min="10262" max="10496" width="12.42578125" style="280"/>
    <col min="10497" max="10497" width="9.85546875" style="280" customWidth="1"/>
    <col min="10498" max="10498" width="10.7109375" style="280" customWidth="1"/>
    <col min="10499" max="10499" width="5.5703125" style="280" customWidth="1"/>
    <col min="10500" max="10500" width="10.28515625" style="280" customWidth="1"/>
    <col min="10501" max="10501" width="8.5703125" style="280" customWidth="1"/>
    <col min="10502" max="10502" width="3.42578125" style="280" customWidth="1"/>
    <col min="10503" max="10503" width="9" style="280" customWidth="1"/>
    <col min="10504" max="10504" width="8.5703125" style="280" customWidth="1"/>
    <col min="10505" max="10505" width="8.7109375" style="280" customWidth="1"/>
    <col min="10506" max="10506" width="9.85546875" style="280" customWidth="1"/>
    <col min="10507" max="10507" width="6.85546875" style="280" customWidth="1"/>
    <col min="10508" max="10508" width="11.5703125" style="280" customWidth="1"/>
    <col min="10509" max="10509" width="9.85546875" style="280" customWidth="1"/>
    <col min="10510" max="10510" width="3.42578125" style="280" customWidth="1"/>
    <col min="10511" max="10511" width="10.28515625" style="280" customWidth="1"/>
    <col min="10512" max="10512" width="13.7109375" style="280" customWidth="1"/>
    <col min="10513" max="10513" width="7.28515625" style="280" customWidth="1"/>
    <col min="10514" max="10514" width="8.5703125" style="280" customWidth="1"/>
    <col min="10515" max="10516" width="12.42578125" style="280" customWidth="1"/>
    <col min="10517" max="10517" width="26.5703125" style="280" customWidth="1"/>
    <col min="10518" max="10752" width="12.42578125" style="280"/>
    <col min="10753" max="10753" width="9.85546875" style="280" customWidth="1"/>
    <col min="10754" max="10754" width="10.7109375" style="280" customWidth="1"/>
    <col min="10755" max="10755" width="5.5703125" style="280" customWidth="1"/>
    <col min="10756" max="10756" width="10.28515625" style="280" customWidth="1"/>
    <col min="10757" max="10757" width="8.5703125" style="280" customWidth="1"/>
    <col min="10758" max="10758" width="3.42578125" style="280" customWidth="1"/>
    <col min="10759" max="10759" width="9" style="280" customWidth="1"/>
    <col min="10760" max="10760" width="8.5703125" style="280" customWidth="1"/>
    <col min="10761" max="10761" width="8.7109375" style="280" customWidth="1"/>
    <col min="10762" max="10762" width="9.85546875" style="280" customWidth="1"/>
    <col min="10763" max="10763" width="6.85546875" style="280" customWidth="1"/>
    <col min="10764" max="10764" width="11.5703125" style="280" customWidth="1"/>
    <col min="10765" max="10765" width="9.85546875" style="280" customWidth="1"/>
    <col min="10766" max="10766" width="3.42578125" style="280" customWidth="1"/>
    <col min="10767" max="10767" width="10.28515625" style="280" customWidth="1"/>
    <col min="10768" max="10768" width="13.7109375" style="280" customWidth="1"/>
    <col min="10769" max="10769" width="7.28515625" style="280" customWidth="1"/>
    <col min="10770" max="10770" width="8.5703125" style="280" customWidth="1"/>
    <col min="10771" max="10772" width="12.42578125" style="280" customWidth="1"/>
    <col min="10773" max="10773" width="26.5703125" style="280" customWidth="1"/>
    <col min="10774" max="11008" width="12.42578125" style="280"/>
    <col min="11009" max="11009" width="9.85546875" style="280" customWidth="1"/>
    <col min="11010" max="11010" width="10.7109375" style="280" customWidth="1"/>
    <col min="11011" max="11011" width="5.5703125" style="280" customWidth="1"/>
    <col min="11012" max="11012" width="10.28515625" style="280" customWidth="1"/>
    <col min="11013" max="11013" width="8.5703125" style="280" customWidth="1"/>
    <col min="11014" max="11014" width="3.42578125" style="280" customWidth="1"/>
    <col min="11015" max="11015" width="9" style="280" customWidth="1"/>
    <col min="11016" max="11016" width="8.5703125" style="280" customWidth="1"/>
    <col min="11017" max="11017" width="8.7109375" style="280" customWidth="1"/>
    <col min="11018" max="11018" width="9.85546875" style="280" customWidth="1"/>
    <col min="11019" max="11019" width="6.85546875" style="280" customWidth="1"/>
    <col min="11020" max="11020" width="11.5703125" style="280" customWidth="1"/>
    <col min="11021" max="11021" width="9.85546875" style="280" customWidth="1"/>
    <col min="11022" max="11022" width="3.42578125" style="280" customWidth="1"/>
    <col min="11023" max="11023" width="10.28515625" style="280" customWidth="1"/>
    <col min="11024" max="11024" width="13.7109375" style="280" customWidth="1"/>
    <col min="11025" max="11025" width="7.28515625" style="280" customWidth="1"/>
    <col min="11026" max="11026" width="8.5703125" style="280" customWidth="1"/>
    <col min="11027" max="11028" width="12.42578125" style="280" customWidth="1"/>
    <col min="11029" max="11029" width="26.5703125" style="280" customWidth="1"/>
    <col min="11030" max="11264" width="12.42578125" style="280"/>
    <col min="11265" max="11265" width="9.85546875" style="280" customWidth="1"/>
    <col min="11266" max="11266" width="10.7109375" style="280" customWidth="1"/>
    <col min="11267" max="11267" width="5.5703125" style="280" customWidth="1"/>
    <col min="11268" max="11268" width="10.28515625" style="280" customWidth="1"/>
    <col min="11269" max="11269" width="8.5703125" style="280" customWidth="1"/>
    <col min="11270" max="11270" width="3.42578125" style="280" customWidth="1"/>
    <col min="11271" max="11271" width="9" style="280" customWidth="1"/>
    <col min="11272" max="11272" width="8.5703125" style="280" customWidth="1"/>
    <col min="11273" max="11273" width="8.7109375" style="280" customWidth="1"/>
    <col min="11274" max="11274" width="9.85546875" style="280" customWidth="1"/>
    <col min="11275" max="11275" width="6.85546875" style="280" customWidth="1"/>
    <col min="11276" max="11276" width="11.5703125" style="280" customWidth="1"/>
    <col min="11277" max="11277" width="9.85546875" style="280" customWidth="1"/>
    <col min="11278" max="11278" width="3.42578125" style="280" customWidth="1"/>
    <col min="11279" max="11279" width="10.28515625" style="280" customWidth="1"/>
    <col min="11280" max="11280" width="13.7109375" style="280" customWidth="1"/>
    <col min="11281" max="11281" width="7.28515625" style="280" customWidth="1"/>
    <col min="11282" max="11282" width="8.5703125" style="280" customWidth="1"/>
    <col min="11283" max="11284" width="12.42578125" style="280" customWidth="1"/>
    <col min="11285" max="11285" width="26.5703125" style="280" customWidth="1"/>
    <col min="11286" max="11520" width="12.42578125" style="280"/>
    <col min="11521" max="11521" width="9.85546875" style="280" customWidth="1"/>
    <col min="11522" max="11522" width="10.7109375" style="280" customWidth="1"/>
    <col min="11523" max="11523" width="5.5703125" style="280" customWidth="1"/>
    <col min="11524" max="11524" width="10.28515625" style="280" customWidth="1"/>
    <col min="11525" max="11525" width="8.5703125" style="280" customWidth="1"/>
    <col min="11526" max="11526" width="3.42578125" style="280" customWidth="1"/>
    <col min="11527" max="11527" width="9" style="280" customWidth="1"/>
    <col min="11528" max="11528" width="8.5703125" style="280" customWidth="1"/>
    <col min="11529" max="11529" width="8.7109375" style="280" customWidth="1"/>
    <col min="11530" max="11530" width="9.85546875" style="280" customWidth="1"/>
    <col min="11531" max="11531" width="6.85546875" style="280" customWidth="1"/>
    <col min="11532" max="11532" width="11.5703125" style="280" customWidth="1"/>
    <col min="11533" max="11533" width="9.85546875" style="280" customWidth="1"/>
    <col min="11534" max="11534" width="3.42578125" style="280" customWidth="1"/>
    <col min="11535" max="11535" width="10.28515625" style="280" customWidth="1"/>
    <col min="11536" max="11536" width="13.7109375" style="280" customWidth="1"/>
    <col min="11537" max="11537" width="7.28515625" style="280" customWidth="1"/>
    <col min="11538" max="11538" width="8.5703125" style="280" customWidth="1"/>
    <col min="11539" max="11540" width="12.42578125" style="280" customWidth="1"/>
    <col min="11541" max="11541" width="26.5703125" style="280" customWidth="1"/>
    <col min="11542" max="11776" width="12.42578125" style="280"/>
    <col min="11777" max="11777" width="9.85546875" style="280" customWidth="1"/>
    <col min="11778" max="11778" width="10.7109375" style="280" customWidth="1"/>
    <col min="11779" max="11779" width="5.5703125" style="280" customWidth="1"/>
    <col min="11780" max="11780" width="10.28515625" style="280" customWidth="1"/>
    <col min="11781" max="11781" width="8.5703125" style="280" customWidth="1"/>
    <col min="11782" max="11782" width="3.42578125" style="280" customWidth="1"/>
    <col min="11783" max="11783" width="9" style="280" customWidth="1"/>
    <col min="11784" max="11784" width="8.5703125" style="280" customWidth="1"/>
    <col min="11785" max="11785" width="8.7109375" style="280" customWidth="1"/>
    <col min="11786" max="11786" width="9.85546875" style="280" customWidth="1"/>
    <col min="11787" max="11787" width="6.85546875" style="280" customWidth="1"/>
    <col min="11788" max="11788" width="11.5703125" style="280" customWidth="1"/>
    <col min="11789" max="11789" width="9.85546875" style="280" customWidth="1"/>
    <col min="11790" max="11790" width="3.42578125" style="280" customWidth="1"/>
    <col min="11791" max="11791" width="10.28515625" style="280" customWidth="1"/>
    <col min="11792" max="11792" width="13.7109375" style="280" customWidth="1"/>
    <col min="11793" max="11793" width="7.28515625" style="280" customWidth="1"/>
    <col min="11794" max="11794" width="8.5703125" style="280" customWidth="1"/>
    <col min="11795" max="11796" width="12.42578125" style="280" customWidth="1"/>
    <col min="11797" max="11797" width="26.5703125" style="280" customWidth="1"/>
    <col min="11798" max="12032" width="12.42578125" style="280"/>
    <col min="12033" max="12033" width="9.85546875" style="280" customWidth="1"/>
    <col min="12034" max="12034" width="10.7109375" style="280" customWidth="1"/>
    <col min="12035" max="12035" width="5.5703125" style="280" customWidth="1"/>
    <col min="12036" max="12036" width="10.28515625" style="280" customWidth="1"/>
    <col min="12037" max="12037" width="8.5703125" style="280" customWidth="1"/>
    <col min="12038" max="12038" width="3.42578125" style="280" customWidth="1"/>
    <col min="12039" max="12039" width="9" style="280" customWidth="1"/>
    <col min="12040" max="12040" width="8.5703125" style="280" customWidth="1"/>
    <col min="12041" max="12041" width="8.7109375" style="280" customWidth="1"/>
    <col min="12042" max="12042" width="9.85546875" style="280" customWidth="1"/>
    <col min="12043" max="12043" width="6.85546875" style="280" customWidth="1"/>
    <col min="12044" max="12044" width="11.5703125" style="280" customWidth="1"/>
    <col min="12045" max="12045" width="9.85546875" style="280" customWidth="1"/>
    <col min="12046" max="12046" width="3.42578125" style="280" customWidth="1"/>
    <col min="12047" max="12047" width="10.28515625" style="280" customWidth="1"/>
    <col min="12048" max="12048" width="13.7109375" style="280" customWidth="1"/>
    <col min="12049" max="12049" width="7.28515625" style="280" customWidth="1"/>
    <col min="12050" max="12050" width="8.5703125" style="280" customWidth="1"/>
    <col min="12051" max="12052" width="12.42578125" style="280" customWidth="1"/>
    <col min="12053" max="12053" width="26.5703125" style="280" customWidth="1"/>
    <col min="12054" max="12288" width="12.42578125" style="280"/>
    <col min="12289" max="12289" width="9.85546875" style="280" customWidth="1"/>
    <col min="12290" max="12290" width="10.7109375" style="280" customWidth="1"/>
    <col min="12291" max="12291" width="5.5703125" style="280" customWidth="1"/>
    <col min="12292" max="12292" width="10.28515625" style="280" customWidth="1"/>
    <col min="12293" max="12293" width="8.5703125" style="280" customWidth="1"/>
    <col min="12294" max="12294" width="3.42578125" style="280" customWidth="1"/>
    <col min="12295" max="12295" width="9" style="280" customWidth="1"/>
    <col min="12296" max="12296" width="8.5703125" style="280" customWidth="1"/>
    <col min="12297" max="12297" width="8.7109375" style="280" customWidth="1"/>
    <col min="12298" max="12298" width="9.85546875" style="280" customWidth="1"/>
    <col min="12299" max="12299" width="6.85546875" style="280" customWidth="1"/>
    <col min="12300" max="12300" width="11.5703125" style="280" customWidth="1"/>
    <col min="12301" max="12301" width="9.85546875" style="280" customWidth="1"/>
    <col min="12302" max="12302" width="3.42578125" style="280" customWidth="1"/>
    <col min="12303" max="12303" width="10.28515625" style="280" customWidth="1"/>
    <col min="12304" max="12304" width="13.7109375" style="280" customWidth="1"/>
    <col min="12305" max="12305" width="7.28515625" style="280" customWidth="1"/>
    <col min="12306" max="12306" width="8.5703125" style="280" customWidth="1"/>
    <col min="12307" max="12308" width="12.42578125" style="280" customWidth="1"/>
    <col min="12309" max="12309" width="26.5703125" style="280" customWidth="1"/>
    <col min="12310" max="12544" width="12.42578125" style="280"/>
    <col min="12545" max="12545" width="9.85546875" style="280" customWidth="1"/>
    <col min="12546" max="12546" width="10.7109375" style="280" customWidth="1"/>
    <col min="12547" max="12547" width="5.5703125" style="280" customWidth="1"/>
    <col min="12548" max="12548" width="10.28515625" style="280" customWidth="1"/>
    <col min="12549" max="12549" width="8.5703125" style="280" customWidth="1"/>
    <col min="12550" max="12550" width="3.42578125" style="280" customWidth="1"/>
    <col min="12551" max="12551" width="9" style="280" customWidth="1"/>
    <col min="12552" max="12552" width="8.5703125" style="280" customWidth="1"/>
    <col min="12553" max="12553" width="8.7109375" style="280" customWidth="1"/>
    <col min="12554" max="12554" width="9.85546875" style="280" customWidth="1"/>
    <col min="12555" max="12555" width="6.85546875" style="280" customWidth="1"/>
    <col min="12556" max="12556" width="11.5703125" style="280" customWidth="1"/>
    <col min="12557" max="12557" width="9.85546875" style="280" customWidth="1"/>
    <col min="12558" max="12558" width="3.42578125" style="280" customWidth="1"/>
    <col min="12559" max="12559" width="10.28515625" style="280" customWidth="1"/>
    <col min="12560" max="12560" width="13.7109375" style="280" customWidth="1"/>
    <col min="12561" max="12561" width="7.28515625" style="280" customWidth="1"/>
    <col min="12562" max="12562" width="8.5703125" style="280" customWidth="1"/>
    <col min="12563" max="12564" width="12.42578125" style="280" customWidth="1"/>
    <col min="12565" max="12565" width="26.5703125" style="280" customWidth="1"/>
    <col min="12566" max="12800" width="12.42578125" style="280"/>
    <col min="12801" max="12801" width="9.85546875" style="280" customWidth="1"/>
    <col min="12802" max="12802" width="10.7109375" style="280" customWidth="1"/>
    <col min="12803" max="12803" width="5.5703125" style="280" customWidth="1"/>
    <col min="12804" max="12804" width="10.28515625" style="280" customWidth="1"/>
    <col min="12805" max="12805" width="8.5703125" style="280" customWidth="1"/>
    <col min="12806" max="12806" width="3.42578125" style="280" customWidth="1"/>
    <col min="12807" max="12807" width="9" style="280" customWidth="1"/>
    <col min="12808" max="12808" width="8.5703125" style="280" customWidth="1"/>
    <col min="12809" max="12809" width="8.7109375" style="280" customWidth="1"/>
    <col min="12810" max="12810" width="9.85546875" style="280" customWidth="1"/>
    <col min="12811" max="12811" width="6.85546875" style="280" customWidth="1"/>
    <col min="12812" max="12812" width="11.5703125" style="280" customWidth="1"/>
    <col min="12813" max="12813" width="9.85546875" style="280" customWidth="1"/>
    <col min="12814" max="12814" width="3.42578125" style="280" customWidth="1"/>
    <col min="12815" max="12815" width="10.28515625" style="280" customWidth="1"/>
    <col min="12816" max="12816" width="13.7109375" style="280" customWidth="1"/>
    <col min="12817" max="12817" width="7.28515625" style="280" customWidth="1"/>
    <col min="12818" max="12818" width="8.5703125" style="280" customWidth="1"/>
    <col min="12819" max="12820" width="12.42578125" style="280" customWidth="1"/>
    <col min="12821" max="12821" width="26.5703125" style="280" customWidth="1"/>
    <col min="12822" max="13056" width="12.42578125" style="280"/>
    <col min="13057" max="13057" width="9.85546875" style="280" customWidth="1"/>
    <col min="13058" max="13058" width="10.7109375" style="280" customWidth="1"/>
    <col min="13059" max="13059" width="5.5703125" style="280" customWidth="1"/>
    <col min="13060" max="13060" width="10.28515625" style="280" customWidth="1"/>
    <col min="13061" max="13061" width="8.5703125" style="280" customWidth="1"/>
    <col min="13062" max="13062" width="3.42578125" style="280" customWidth="1"/>
    <col min="13063" max="13063" width="9" style="280" customWidth="1"/>
    <col min="13064" max="13064" width="8.5703125" style="280" customWidth="1"/>
    <col min="13065" max="13065" width="8.7109375" style="280" customWidth="1"/>
    <col min="13066" max="13066" width="9.85546875" style="280" customWidth="1"/>
    <col min="13067" max="13067" width="6.85546875" style="280" customWidth="1"/>
    <col min="13068" max="13068" width="11.5703125" style="280" customWidth="1"/>
    <col min="13069" max="13069" width="9.85546875" style="280" customWidth="1"/>
    <col min="13070" max="13070" width="3.42578125" style="280" customWidth="1"/>
    <col min="13071" max="13071" width="10.28515625" style="280" customWidth="1"/>
    <col min="13072" max="13072" width="13.7109375" style="280" customWidth="1"/>
    <col min="13073" max="13073" width="7.28515625" style="280" customWidth="1"/>
    <col min="13074" max="13074" width="8.5703125" style="280" customWidth="1"/>
    <col min="13075" max="13076" width="12.42578125" style="280" customWidth="1"/>
    <col min="13077" max="13077" width="26.5703125" style="280" customWidth="1"/>
    <col min="13078" max="13312" width="12.42578125" style="280"/>
    <col min="13313" max="13313" width="9.85546875" style="280" customWidth="1"/>
    <col min="13314" max="13314" width="10.7109375" style="280" customWidth="1"/>
    <col min="13315" max="13315" width="5.5703125" style="280" customWidth="1"/>
    <col min="13316" max="13316" width="10.28515625" style="280" customWidth="1"/>
    <col min="13317" max="13317" width="8.5703125" style="280" customWidth="1"/>
    <col min="13318" max="13318" width="3.42578125" style="280" customWidth="1"/>
    <col min="13319" max="13319" width="9" style="280" customWidth="1"/>
    <col min="13320" max="13320" width="8.5703125" style="280" customWidth="1"/>
    <col min="13321" max="13321" width="8.7109375" style="280" customWidth="1"/>
    <col min="13322" max="13322" width="9.85546875" style="280" customWidth="1"/>
    <col min="13323" max="13323" width="6.85546875" style="280" customWidth="1"/>
    <col min="13324" max="13324" width="11.5703125" style="280" customWidth="1"/>
    <col min="13325" max="13325" width="9.85546875" style="280" customWidth="1"/>
    <col min="13326" max="13326" width="3.42578125" style="280" customWidth="1"/>
    <col min="13327" max="13327" width="10.28515625" style="280" customWidth="1"/>
    <col min="13328" max="13328" width="13.7109375" style="280" customWidth="1"/>
    <col min="13329" max="13329" width="7.28515625" style="280" customWidth="1"/>
    <col min="13330" max="13330" width="8.5703125" style="280" customWidth="1"/>
    <col min="13331" max="13332" width="12.42578125" style="280" customWidth="1"/>
    <col min="13333" max="13333" width="26.5703125" style="280" customWidth="1"/>
    <col min="13334" max="13568" width="12.42578125" style="280"/>
    <col min="13569" max="13569" width="9.85546875" style="280" customWidth="1"/>
    <col min="13570" max="13570" width="10.7109375" style="280" customWidth="1"/>
    <col min="13571" max="13571" width="5.5703125" style="280" customWidth="1"/>
    <col min="13572" max="13572" width="10.28515625" style="280" customWidth="1"/>
    <col min="13573" max="13573" width="8.5703125" style="280" customWidth="1"/>
    <col min="13574" max="13574" width="3.42578125" style="280" customWidth="1"/>
    <col min="13575" max="13575" width="9" style="280" customWidth="1"/>
    <col min="13576" max="13576" width="8.5703125" style="280" customWidth="1"/>
    <col min="13577" max="13577" width="8.7109375" style="280" customWidth="1"/>
    <col min="13578" max="13578" width="9.85546875" style="280" customWidth="1"/>
    <col min="13579" max="13579" width="6.85546875" style="280" customWidth="1"/>
    <col min="13580" max="13580" width="11.5703125" style="280" customWidth="1"/>
    <col min="13581" max="13581" width="9.85546875" style="280" customWidth="1"/>
    <col min="13582" max="13582" width="3.42578125" style="280" customWidth="1"/>
    <col min="13583" max="13583" width="10.28515625" style="280" customWidth="1"/>
    <col min="13584" max="13584" width="13.7109375" style="280" customWidth="1"/>
    <col min="13585" max="13585" width="7.28515625" style="280" customWidth="1"/>
    <col min="13586" max="13586" width="8.5703125" style="280" customWidth="1"/>
    <col min="13587" max="13588" width="12.42578125" style="280" customWidth="1"/>
    <col min="13589" max="13589" width="26.5703125" style="280" customWidth="1"/>
    <col min="13590" max="13824" width="12.42578125" style="280"/>
    <col min="13825" max="13825" width="9.85546875" style="280" customWidth="1"/>
    <col min="13826" max="13826" width="10.7109375" style="280" customWidth="1"/>
    <col min="13827" max="13827" width="5.5703125" style="280" customWidth="1"/>
    <col min="13828" max="13828" width="10.28515625" style="280" customWidth="1"/>
    <col min="13829" max="13829" width="8.5703125" style="280" customWidth="1"/>
    <col min="13830" max="13830" width="3.42578125" style="280" customWidth="1"/>
    <col min="13831" max="13831" width="9" style="280" customWidth="1"/>
    <col min="13832" max="13832" width="8.5703125" style="280" customWidth="1"/>
    <col min="13833" max="13833" width="8.7109375" style="280" customWidth="1"/>
    <col min="13834" max="13834" width="9.85546875" style="280" customWidth="1"/>
    <col min="13835" max="13835" width="6.85546875" style="280" customWidth="1"/>
    <col min="13836" max="13836" width="11.5703125" style="280" customWidth="1"/>
    <col min="13837" max="13837" width="9.85546875" style="280" customWidth="1"/>
    <col min="13838" max="13838" width="3.42578125" style="280" customWidth="1"/>
    <col min="13839" max="13839" width="10.28515625" style="280" customWidth="1"/>
    <col min="13840" max="13840" width="13.7109375" style="280" customWidth="1"/>
    <col min="13841" max="13841" width="7.28515625" style="280" customWidth="1"/>
    <col min="13842" max="13842" width="8.5703125" style="280" customWidth="1"/>
    <col min="13843" max="13844" width="12.42578125" style="280" customWidth="1"/>
    <col min="13845" max="13845" width="26.5703125" style="280" customWidth="1"/>
    <col min="13846" max="14080" width="12.42578125" style="280"/>
    <col min="14081" max="14081" width="9.85546875" style="280" customWidth="1"/>
    <col min="14082" max="14082" width="10.7109375" style="280" customWidth="1"/>
    <col min="14083" max="14083" width="5.5703125" style="280" customWidth="1"/>
    <col min="14084" max="14084" width="10.28515625" style="280" customWidth="1"/>
    <col min="14085" max="14085" width="8.5703125" style="280" customWidth="1"/>
    <col min="14086" max="14086" width="3.42578125" style="280" customWidth="1"/>
    <col min="14087" max="14087" width="9" style="280" customWidth="1"/>
    <col min="14088" max="14088" width="8.5703125" style="280" customWidth="1"/>
    <col min="14089" max="14089" width="8.7109375" style="280" customWidth="1"/>
    <col min="14090" max="14090" width="9.85546875" style="280" customWidth="1"/>
    <col min="14091" max="14091" width="6.85546875" style="280" customWidth="1"/>
    <col min="14092" max="14092" width="11.5703125" style="280" customWidth="1"/>
    <col min="14093" max="14093" width="9.85546875" style="280" customWidth="1"/>
    <col min="14094" max="14094" width="3.42578125" style="280" customWidth="1"/>
    <col min="14095" max="14095" width="10.28515625" style="280" customWidth="1"/>
    <col min="14096" max="14096" width="13.7109375" style="280" customWidth="1"/>
    <col min="14097" max="14097" width="7.28515625" style="280" customWidth="1"/>
    <col min="14098" max="14098" width="8.5703125" style="280" customWidth="1"/>
    <col min="14099" max="14100" width="12.42578125" style="280" customWidth="1"/>
    <col min="14101" max="14101" width="26.5703125" style="280" customWidth="1"/>
    <col min="14102" max="14336" width="12.42578125" style="280"/>
    <col min="14337" max="14337" width="9.85546875" style="280" customWidth="1"/>
    <col min="14338" max="14338" width="10.7109375" style="280" customWidth="1"/>
    <col min="14339" max="14339" width="5.5703125" style="280" customWidth="1"/>
    <col min="14340" max="14340" width="10.28515625" style="280" customWidth="1"/>
    <col min="14341" max="14341" width="8.5703125" style="280" customWidth="1"/>
    <col min="14342" max="14342" width="3.42578125" style="280" customWidth="1"/>
    <col min="14343" max="14343" width="9" style="280" customWidth="1"/>
    <col min="14344" max="14344" width="8.5703125" style="280" customWidth="1"/>
    <col min="14345" max="14345" width="8.7109375" style="280" customWidth="1"/>
    <col min="14346" max="14346" width="9.85546875" style="280" customWidth="1"/>
    <col min="14347" max="14347" width="6.85546875" style="280" customWidth="1"/>
    <col min="14348" max="14348" width="11.5703125" style="280" customWidth="1"/>
    <col min="14349" max="14349" width="9.85546875" style="280" customWidth="1"/>
    <col min="14350" max="14350" width="3.42578125" style="280" customWidth="1"/>
    <col min="14351" max="14351" width="10.28515625" style="280" customWidth="1"/>
    <col min="14352" max="14352" width="13.7109375" style="280" customWidth="1"/>
    <col min="14353" max="14353" width="7.28515625" style="280" customWidth="1"/>
    <col min="14354" max="14354" width="8.5703125" style="280" customWidth="1"/>
    <col min="14355" max="14356" width="12.42578125" style="280" customWidth="1"/>
    <col min="14357" max="14357" width="26.5703125" style="280" customWidth="1"/>
    <col min="14358" max="14592" width="12.42578125" style="280"/>
    <col min="14593" max="14593" width="9.85546875" style="280" customWidth="1"/>
    <col min="14594" max="14594" width="10.7109375" style="280" customWidth="1"/>
    <col min="14595" max="14595" width="5.5703125" style="280" customWidth="1"/>
    <col min="14596" max="14596" width="10.28515625" style="280" customWidth="1"/>
    <col min="14597" max="14597" width="8.5703125" style="280" customWidth="1"/>
    <col min="14598" max="14598" width="3.42578125" style="280" customWidth="1"/>
    <col min="14599" max="14599" width="9" style="280" customWidth="1"/>
    <col min="14600" max="14600" width="8.5703125" style="280" customWidth="1"/>
    <col min="14601" max="14601" width="8.7109375" style="280" customWidth="1"/>
    <col min="14602" max="14602" width="9.85546875" style="280" customWidth="1"/>
    <col min="14603" max="14603" width="6.85546875" style="280" customWidth="1"/>
    <col min="14604" max="14604" width="11.5703125" style="280" customWidth="1"/>
    <col min="14605" max="14605" width="9.85546875" style="280" customWidth="1"/>
    <col min="14606" max="14606" width="3.42578125" style="280" customWidth="1"/>
    <col min="14607" max="14607" width="10.28515625" style="280" customWidth="1"/>
    <col min="14608" max="14608" width="13.7109375" style="280" customWidth="1"/>
    <col min="14609" max="14609" width="7.28515625" style="280" customWidth="1"/>
    <col min="14610" max="14610" width="8.5703125" style="280" customWidth="1"/>
    <col min="14611" max="14612" width="12.42578125" style="280" customWidth="1"/>
    <col min="14613" max="14613" width="26.5703125" style="280" customWidth="1"/>
    <col min="14614" max="14848" width="12.42578125" style="280"/>
    <col min="14849" max="14849" width="9.85546875" style="280" customWidth="1"/>
    <col min="14850" max="14850" width="10.7109375" style="280" customWidth="1"/>
    <col min="14851" max="14851" width="5.5703125" style="280" customWidth="1"/>
    <col min="14852" max="14852" width="10.28515625" style="280" customWidth="1"/>
    <col min="14853" max="14853" width="8.5703125" style="280" customWidth="1"/>
    <col min="14854" max="14854" width="3.42578125" style="280" customWidth="1"/>
    <col min="14855" max="14855" width="9" style="280" customWidth="1"/>
    <col min="14856" max="14856" width="8.5703125" style="280" customWidth="1"/>
    <col min="14857" max="14857" width="8.7109375" style="280" customWidth="1"/>
    <col min="14858" max="14858" width="9.85546875" style="280" customWidth="1"/>
    <col min="14859" max="14859" width="6.85546875" style="280" customWidth="1"/>
    <col min="14860" max="14860" width="11.5703125" style="280" customWidth="1"/>
    <col min="14861" max="14861" width="9.85546875" style="280" customWidth="1"/>
    <col min="14862" max="14862" width="3.42578125" style="280" customWidth="1"/>
    <col min="14863" max="14863" width="10.28515625" style="280" customWidth="1"/>
    <col min="14864" max="14864" width="13.7109375" style="280" customWidth="1"/>
    <col min="14865" max="14865" width="7.28515625" style="280" customWidth="1"/>
    <col min="14866" max="14866" width="8.5703125" style="280" customWidth="1"/>
    <col min="14867" max="14868" width="12.42578125" style="280" customWidth="1"/>
    <col min="14869" max="14869" width="26.5703125" style="280" customWidth="1"/>
    <col min="14870" max="15104" width="12.42578125" style="280"/>
    <col min="15105" max="15105" width="9.85546875" style="280" customWidth="1"/>
    <col min="15106" max="15106" width="10.7109375" style="280" customWidth="1"/>
    <col min="15107" max="15107" width="5.5703125" style="280" customWidth="1"/>
    <col min="15108" max="15108" width="10.28515625" style="280" customWidth="1"/>
    <col min="15109" max="15109" width="8.5703125" style="280" customWidth="1"/>
    <col min="15110" max="15110" width="3.42578125" style="280" customWidth="1"/>
    <col min="15111" max="15111" width="9" style="280" customWidth="1"/>
    <col min="15112" max="15112" width="8.5703125" style="280" customWidth="1"/>
    <col min="15113" max="15113" width="8.7109375" style="280" customWidth="1"/>
    <col min="15114" max="15114" width="9.85546875" style="280" customWidth="1"/>
    <col min="15115" max="15115" width="6.85546875" style="280" customWidth="1"/>
    <col min="15116" max="15116" width="11.5703125" style="280" customWidth="1"/>
    <col min="15117" max="15117" width="9.85546875" style="280" customWidth="1"/>
    <col min="15118" max="15118" width="3.42578125" style="280" customWidth="1"/>
    <col min="15119" max="15119" width="10.28515625" style="280" customWidth="1"/>
    <col min="15120" max="15120" width="13.7109375" style="280" customWidth="1"/>
    <col min="15121" max="15121" width="7.28515625" style="280" customWidth="1"/>
    <col min="15122" max="15122" width="8.5703125" style="280" customWidth="1"/>
    <col min="15123" max="15124" width="12.42578125" style="280" customWidth="1"/>
    <col min="15125" max="15125" width="26.5703125" style="280" customWidth="1"/>
    <col min="15126" max="15360" width="12.42578125" style="280"/>
    <col min="15361" max="15361" width="9.85546875" style="280" customWidth="1"/>
    <col min="15362" max="15362" width="10.7109375" style="280" customWidth="1"/>
    <col min="15363" max="15363" width="5.5703125" style="280" customWidth="1"/>
    <col min="15364" max="15364" width="10.28515625" style="280" customWidth="1"/>
    <col min="15365" max="15365" width="8.5703125" style="280" customWidth="1"/>
    <col min="15366" max="15366" width="3.42578125" style="280" customWidth="1"/>
    <col min="15367" max="15367" width="9" style="280" customWidth="1"/>
    <col min="15368" max="15368" width="8.5703125" style="280" customWidth="1"/>
    <col min="15369" max="15369" width="8.7109375" style="280" customWidth="1"/>
    <col min="15370" max="15370" width="9.85546875" style="280" customWidth="1"/>
    <col min="15371" max="15371" width="6.85546875" style="280" customWidth="1"/>
    <col min="15372" max="15372" width="11.5703125" style="280" customWidth="1"/>
    <col min="15373" max="15373" width="9.85546875" style="280" customWidth="1"/>
    <col min="15374" max="15374" width="3.42578125" style="280" customWidth="1"/>
    <col min="15375" max="15375" width="10.28515625" style="280" customWidth="1"/>
    <col min="15376" max="15376" width="13.7109375" style="280" customWidth="1"/>
    <col min="15377" max="15377" width="7.28515625" style="280" customWidth="1"/>
    <col min="15378" max="15378" width="8.5703125" style="280" customWidth="1"/>
    <col min="15379" max="15380" width="12.42578125" style="280" customWidth="1"/>
    <col min="15381" max="15381" width="26.5703125" style="280" customWidth="1"/>
    <col min="15382" max="15616" width="12.42578125" style="280"/>
    <col min="15617" max="15617" width="9.85546875" style="280" customWidth="1"/>
    <col min="15618" max="15618" width="10.7109375" style="280" customWidth="1"/>
    <col min="15619" max="15619" width="5.5703125" style="280" customWidth="1"/>
    <col min="15620" max="15620" width="10.28515625" style="280" customWidth="1"/>
    <col min="15621" max="15621" width="8.5703125" style="280" customWidth="1"/>
    <col min="15622" max="15622" width="3.42578125" style="280" customWidth="1"/>
    <col min="15623" max="15623" width="9" style="280" customWidth="1"/>
    <col min="15624" max="15624" width="8.5703125" style="280" customWidth="1"/>
    <col min="15625" max="15625" width="8.7109375" style="280" customWidth="1"/>
    <col min="15626" max="15626" width="9.85546875" style="280" customWidth="1"/>
    <col min="15627" max="15627" width="6.85546875" style="280" customWidth="1"/>
    <col min="15628" max="15628" width="11.5703125" style="280" customWidth="1"/>
    <col min="15629" max="15629" width="9.85546875" style="280" customWidth="1"/>
    <col min="15630" max="15630" width="3.42578125" style="280" customWidth="1"/>
    <col min="15631" max="15631" width="10.28515625" style="280" customWidth="1"/>
    <col min="15632" max="15632" width="13.7109375" style="280" customWidth="1"/>
    <col min="15633" max="15633" width="7.28515625" style="280" customWidth="1"/>
    <col min="15634" max="15634" width="8.5703125" style="280" customWidth="1"/>
    <col min="15635" max="15636" width="12.42578125" style="280" customWidth="1"/>
    <col min="15637" max="15637" width="26.5703125" style="280" customWidth="1"/>
    <col min="15638" max="15872" width="12.42578125" style="280"/>
    <col min="15873" max="15873" width="9.85546875" style="280" customWidth="1"/>
    <col min="15874" max="15874" width="10.7109375" style="280" customWidth="1"/>
    <col min="15875" max="15875" width="5.5703125" style="280" customWidth="1"/>
    <col min="15876" max="15876" width="10.28515625" style="280" customWidth="1"/>
    <col min="15877" max="15877" width="8.5703125" style="280" customWidth="1"/>
    <col min="15878" max="15878" width="3.42578125" style="280" customWidth="1"/>
    <col min="15879" max="15879" width="9" style="280" customWidth="1"/>
    <col min="15880" max="15880" width="8.5703125" style="280" customWidth="1"/>
    <col min="15881" max="15881" width="8.7109375" style="280" customWidth="1"/>
    <col min="15882" max="15882" width="9.85546875" style="280" customWidth="1"/>
    <col min="15883" max="15883" width="6.85546875" style="280" customWidth="1"/>
    <col min="15884" max="15884" width="11.5703125" style="280" customWidth="1"/>
    <col min="15885" max="15885" width="9.85546875" style="280" customWidth="1"/>
    <col min="15886" max="15886" width="3.42578125" style="280" customWidth="1"/>
    <col min="15887" max="15887" width="10.28515625" style="280" customWidth="1"/>
    <col min="15888" max="15888" width="13.7109375" style="280" customWidth="1"/>
    <col min="15889" max="15889" width="7.28515625" style="280" customWidth="1"/>
    <col min="15890" max="15890" width="8.5703125" style="280" customWidth="1"/>
    <col min="15891" max="15892" width="12.42578125" style="280" customWidth="1"/>
    <col min="15893" max="15893" width="26.5703125" style="280" customWidth="1"/>
    <col min="15894" max="16128" width="12.42578125" style="280"/>
    <col min="16129" max="16129" width="9.85546875" style="280" customWidth="1"/>
    <col min="16130" max="16130" width="10.7109375" style="280" customWidth="1"/>
    <col min="16131" max="16131" width="5.5703125" style="280" customWidth="1"/>
    <col min="16132" max="16132" width="10.28515625" style="280" customWidth="1"/>
    <col min="16133" max="16133" width="8.5703125" style="280" customWidth="1"/>
    <col min="16134" max="16134" width="3.42578125" style="280" customWidth="1"/>
    <col min="16135" max="16135" width="9" style="280" customWidth="1"/>
    <col min="16136" max="16136" width="8.5703125" style="280" customWidth="1"/>
    <col min="16137" max="16137" width="8.7109375" style="280" customWidth="1"/>
    <col min="16138" max="16138" width="9.85546875" style="280" customWidth="1"/>
    <col min="16139" max="16139" width="6.85546875" style="280" customWidth="1"/>
    <col min="16140" max="16140" width="11.5703125" style="280" customWidth="1"/>
    <col min="16141" max="16141" width="9.85546875" style="280" customWidth="1"/>
    <col min="16142" max="16142" width="3.42578125" style="280" customWidth="1"/>
    <col min="16143" max="16143" width="10.28515625" style="280" customWidth="1"/>
    <col min="16144" max="16144" width="13.7109375" style="280" customWidth="1"/>
    <col min="16145" max="16145" width="7.28515625" style="280" customWidth="1"/>
    <col min="16146" max="16146" width="8.5703125" style="280" customWidth="1"/>
    <col min="16147" max="16148" width="12.42578125" style="280" customWidth="1"/>
    <col min="16149" max="16149" width="26.5703125" style="280" customWidth="1"/>
    <col min="16150" max="16384" width="12.42578125" style="280"/>
  </cols>
  <sheetData>
    <row r="1" spans="1:254" ht="15" customHeight="1" x14ac:dyDescent="0.25">
      <c r="A1" s="273" t="s">
        <v>1493</v>
      </c>
      <c r="B1" s="274"/>
      <c r="C1" s="274"/>
      <c r="D1" s="275"/>
      <c r="E1" s="274"/>
      <c r="F1" s="274"/>
      <c r="G1" s="274"/>
      <c r="H1" s="276"/>
      <c r="I1" s="277"/>
      <c r="J1" s="274"/>
      <c r="K1" s="274"/>
      <c r="L1" s="275"/>
      <c r="M1" s="274"/>
      <c r="N1" s="278"/>
      <c r="O1" s="274"/>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row>
    <row r="2" spans="1:254" ht="11.1" customHeight="1" thickBot="1" x14ac:dyDescent="0.25">
      <c r="A2" s="281" t="s">
        <v>1494</v>
      </c>
      <c r="B2" s="281"/>
      <c r="C2" s="281"/>
      <c r="D2" s="282"/>
      <c r="E2" s="281"/>
      <c r="F2" s="281"/>
      <c r="G2" s="281"/>
      <c r="H2" s="283"/>
      <c r="I2" s="283"/>
      <c r="J2" s="284"/>
      <c r="K2" s="285" t="s">
        <v>1495</v>
      </c>
      <c r="L2" s="286"/>
      <c r="M2" s="284"/>
      <c r="N2" s="284"/>
      <c r="O2" s="284"/>
      <c r="P2" s="287"/>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row>
    <row r="3" spans="1:254" ht="11.1" customHeight="1" thickBot="1" x14ac:dyDescent="0.25">
      <c r="A3" s="288" t="s">
        <v>1496</v>
      </c>
      <c r="B3" s="288" t="s">
        <v>1497</v>
      </c>
      <c r="C3" s="289"/>
      <c r="D3" s="290"/>
      <c r="E3" s="291" t="s">
        <v>1498</v>
      </c>
      <c r="F3" s="291"/>
      <c r="G3" s="291"/>
      <c r="H3" s="288" t="s">
        <v>1499</v>
      </c>
      <c r="I3" s="288" t="s">
        <v>1496</v>
      </c>
      <c r="J3" s="288" t="s">
        <v>1500</v>
      </c>
      <c r="K3" s="289"/>
      <c r="L3" s="290"/>
      <c r="M3" s="291" t="s">
        <v>1501</v>
      </c>
      <c r="N3" s="291"/>
      <c r="O3" s="291"/>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c r="IT3" s="279"/>
    </row>
    <row r="4" spans="1:254" ht="11.1" customHeight="1" x14ac:dyDescent="0.2">
      <c r="A4" s="292" t="s">
        <v>1502</v>
      </c>
      <c r="B4" s="288">
        <f t="shared" ref="B4:B54" si="0">E4*12</f>
        <v>93120</v>
      </c>
      <c r="C4" s="293"/>
      <c r="D4" s="290"/>
      <c r="E4" s="288">
        <v>7760</v>
      </c>
      <c r="F4" s="291"/>
      <c r="G4" s="289"/>
      <c r="H4" s="292">
        <f t="shared" ref="H4:H54" si="1">E4/M4-1</f>
        <v>0</v>
      </c>
      <c r="I4" s="292" t="s">
        <v>1502</v>
      </c>
      <c r="J4" s="288">
        <f t="shared" ref="J4:J54" si="2">M4*12</f>
        <v>93120</v>
      </c>
      <c r="K4" s="293"/>
      <c r="L4" s="290"/>
      <c r="M4" s="288">
        <v>7760</v>
      </c>
      <c r="N4" s="291"/>
      <c r="O4" s="289"/>
      <c r="P4" s="294"/>
      <c r="Q4" s="295"/>
      <c r="R4" s="295"/>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c r="IH4" s="279"/>
      <c r="II4" s="279"/>
      <c r="IJ4" s="279"/>
      <c r="IK4" s="279"/>
      <c r="IL4" s="279"/>
      <c r="IM4" s="279"/>
      <c r="IN4" s="279"/>
      <c r="IO4" s="279"/>
      <c r="IP4" s="279"/>
      <c r="IQ4" s="279"/>
      <c r="IR4" s="279"/>
      <c r="IS4" s="279"/>
      <c r="IT4" s="279"/>
    </row>
    <row r="5" spans="1:254" ht="11.1" customHeight="1" x14ac:dyDescent="0.2">
      <c r="A5" s="296" t="s">
        <v>1503</v>
      </c>
      <c r="B5" s="297">
        <f t="shared" si="0"/>
        <v>84600</v>
      </c>
      <c r="C5" s="298"/>
      <c r="D5" s="299"/>
      <c r="E5" s="297">
        <v>7050</v>
      </c>
      <c r="F5" s="300"/>
      <c r="G5" s="300"/>
      <c r="H5" s="296">
        <f t="shared" si="1"/>
        <v>0</v>
      </c>
      <c r="I5" s="296" t="s">
        <v>1503</v>
      </c>
      <c r="J5" s="297">
        <f t="shared" si="2"/>
        <v>84600</v>
      </c>
      <c r="K5" s="298"/>
      <c r="L5" s="299"/>
      <c r="M5" s="297">
        <v>7050</v>
      </c>
      <c r="N5" s="300"/>
      <c r="O5" s="300"/>
      <c r="P5" s="294"/>
      <c r="Q5" s="295"/>
      <c r="R5" s="295"/>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c r="GA5" s="279"/>
      <c r="GB5" s="279"/>
      <c r="GC5" s="279"/>
      <c r="GD5" s="279"/>
      <c r="GE5" s="279"/>
      <c r="GF5" s="279"/>
      <c r="GG5" s="279"/>
      <c r="GH5" s="279"/>
      <c r="GI5" s="279"/>
      <c r="GJ5" s="279"/>
      <c r="GK5" s="279"/>
      <c r="GL5" s="279"/>
      <c r="GM5" s="279"/>
      <c r="GN5" s="279"/>
      <c r="GO5" s="279"/>
      <c r="GP5" s="279"/>
      <c r="GQ5" s="279"/>
      <c r="GR5" s="279"/>
      <c r="GS5" s="279"/>
      <c r="GT5" s="279"/>
      <c r="GU5" s="279"/>
      <c r="GV5" s="279"/>
      <c r="GW5" s="279"/>
      <c r="GX5" s="279"/>
      <c r="GY5" s="279"/>
      <c r="GZ5" s="279"/>
      <c r="HA5" s="279"/>
      <c r="HB5" s="279"/>
      <c r="HC5" s="279"/>
      <c r="HD5" s="279"/>
      <c r="HE5" s="279"/>
      <c r="HF5" s="279"/>
      <c r="HG5" s="279"/>
      <c r="HH5" s="279"/>
      <c r="HI5" s="279"/>
      <c r="HJ5" s="279"/>
      <c r="HK5" s="279"/>
      <c r="HL5" s="279"/>
      <c r="HM5" s="279"/>
      <c r="HN5" s="279"/>
      <c r="HO5" s="279"/>
      <c r="HP5" s="279"/>
      <c r="HQ5" s="279"/>
      <c r="HR5" s="279"/>
      <c r="HS5" s="279"/>
      <c r="HT5" s="279"/>
      <c r="HU5" s="279"/>
      <c r="HV5" s="279"/>
      <c r="HW5" s="279"/>
      <c r="HX5" s="279"/>
      <c r="HY5" s="279"/>
      <c r="HZ5" s="279"/>
      <c r="IA5" s="279"/>
      <c r="IB5" s="279"/>
      <c r="IC5" s="279"/>
      <c r="ID5" s="279"/>
      <c r="IE5" s="279"/>
      <c r="IF5" s="279"/>
      <c r="IG5" s="279"/>
      <c r="IH5" s="279"/>
      <c r="II5" s="279"/>
      <c r="IJ5" s="279"/>
      <c r="IK5" s="279"/>
      <c r="IL5" s="279"/>
      <c r="IM5" s="279"/>
      <c r="IN5" s="279"/>
      <c r="IO5" s="279"/>
      <c r="IP5" s="279"/>
      <c r="IQ5" s="279"/>
      <c r="IR5" s="279"/>
      <c r="IS5" s="279"/>
      <c r="IT5" s="279"/>
    </row>
    <row r="6" spans="1:254" ht="11.1" customHeight="1" x14ac:dyDescent="0.2">
      <c r="A6" s="301" t="s">
        <v>1504</v>
      </c>
      <c r="B6" s="302">
        <f t="shared" si="0"/>
        <v>82800</v>
      </c>
      <c r="C6" s="303"/>
      <c r="D6" s="304"/>
      <c r="E6" s="302">
        <v>6900</v>
      </c>
      <c r="F6" s="305"/>
      <c r="G6" s="305"/>
      <c r="H6" s="301">
        <f t="shared" si="1"/>
        <v>0</v>
      </c>
      <c r="I6" s="301" t="s">
        <v>1504</v>
      </c>
      <c r="J6" s="302">
        <f t="shared" si="2"/>
        <v>82800</v>
      </c>
      <c r="K6" s="303"/>
      <c r="L6" s="304"/>
      <c r="M6" s="302">
        <v>6900</v>
      </c>
      <c r="N6" s="305"/>
      <c r="O6" s="305"/>
      <c r="P6" s="294"/>
      <c r="Q6" s="295"/>
      <c r="R6" s="295"/>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c r="GP6" s="279"/>
      <c r="GQ6" s="279"/>
      <c r="GR6" s="279"/>
      <c r="GS6" s="279"/>
      <c r="GT6" s="279"/>
      <c r="GU6" s="279"/>
      <c r="GV6" s="279"/>
      <c r="GW6" s="279"/>
      <c r="GX6" s="279"/>
      <c r="GY6" s="279"/>
      <c r="GZ6" s="279"/>
      <c r="HA6" s="279"/>
      <c r="HB6" s="279"/>
      <c r="HC6" s="279"/>
      <c r="HD6" s="279"/>
      <c r="HE6" s="279"/>
      <c r="HF6" s="279"/>
      <c r="HG6" s="279"/>
      <c r="HH6" s="279"/>
      <c r="HI6" s="279"/>
      <c r="HJ6" s="279"/>
      <c r="HK6" s="279"/>
      <c r="HL6" s="279"/>
      <c r="HM6" s="279"/>
      <c r="HN6" s="279"/>
      <c r="HO6" s="279"/>
      <c r="HP6" s="279"/>
      <c r="HQ6" s="279"/>
      <c r="HR6" s="279"/>
      <c r="HS6" s="279"/>
      <c r="HT6" s="279"/>
      <c r="HU6" s="279"/>
      <c r="HV6" s="279"/>
      <c r="HW6" s="279"/>
      <c r="HX6" s="279"/>
      <c r="HY6" s="279"/>
      <c r="HZ6" s="279"/>
      <c r="IA6" s="279"/>
      <c r="IB6" s="279"/>
      <c r="IC6" s="279"/>
      <c r="ID6" s="279"/>
      <c r="IE6" s="279"/>
      <c r="IF6" s="279"/>
      <c r="IG6" s="279"/>
      <c r="IH6" s="279"/>
      <c r="II6" s="279"/>
      <c r="IJ6" s="279"/>
      <c r="IK6" s="279"/>
      <c r="IL6" s="279"/>
      <c r="IM6" s="279"/>
      <c r="IN6" s="279"/>
      <c r="IO6" s="279"/>
      <c r="IP6" s="279"/>
      <c r="IQ6" s="279"/>
      <c r="IR6" s="279"/>
      <c r="IS6" s="279"/>
      <c r="IT6" s="279"/>
    </row>
    <row r="7" spans="1:254" ht="11.1" customHeight="1" x14ac:dyDescent="0.2">
      <c r="A7" s="296" t="s">
        <v>1505</v>
      </c>
      <c r="B7" s="297">
        <f t="shared" si="0"/>
        <v>79920</v>
      </c>
      <c r="C7" s="298"/>
      <c r="D7" s="299"/>
      <c r="E7" s="297">
        <v>6660</v>
      </c>
      <c r="F7" s="300"/>
      <c r="G7" s="300"/>
      <c r="H7" s="296">
        <f t="shared" si="1"/>
        <v>0</v>
      </c>
      <c r="I7" s="296" t="s">
        <v>1505</v>
      </c>
      <c r="J7" s="297">
        <f t="shared" si="2"/>
        <v>79920</v>
      </c>
      <c r="K7" s="298"/>
      <c r="L7" s="299"/>
      <c r="M7" s="297">
        <v>6660</v>
      </c>
      <c r="N7" s="300"/>
      <c r="O7" s="300"/>
      <c r="P7" s="294"/>
      <c r="Q7" s="295"/>
      <c r="R7" s="295"/>
      <c r="S7" s="279"/>
      <c r="T7" s="279"/>
      <c r="U7" s="294"/>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c r="GD7" s="279"/>
      <c r="GE7" s="279"/>
      <c r="GF7" s="279"/>
      <c r="GG7" s="279"/>
      <c r="GH7" s="279"/>
      <c r="GI7" s="279"/>
      <c r="GJ7" s="279"/>
      <c r="GK7" s="279"/>
      <c r="GL7" s="279"/>
      <c r="GM7" s="279"/>
      <c r="GN7" s="279"/>
      <c r="GO7" s="279"/>
      <c r="GP7" s="279"/>
      <c r="GQ7" s="279"/>
      <c r="GR7" s="279"/>
      <c r="GS7" s="279"/>
      <c r="GT7" s="279"/>
      <c r="GU7" s="279"/>
      <c r="GV7" s="279"/>
      <c r="GW7" s="279"/>
      <c r="GX7" s="279"/>
      <c r="GY7" s="279"/>
      <c r="GZ7" s="279"/>
      <c r="HA7" s="279"/>
      <c r="HB7" s="279"/>
      <c r="HC7" s="279"/>
      <c r="HD7" s="279"/>
      <c r="HE7" s="279"/>
      <c r="HF7" s="279"/>
      <c r="HG7" s="279"/>
      <c r="HH7" s="279"/>
      <c r="HI7" s="279"/>
      <c r="HJ7" s="279"/>
      <c r="HK7" s="279"/>
      <c r="HL7" s="279"/>
      <c r="HM7" s="279"/>
      <c r="HN7" s="279"/>
      <c r="HO7" s="279"/>
      <c r="HP7" s="279"/>
      <c r="HQ7" s="279"/>
      <c r="HR7" s="279"/>
      <c r="HS7" s="279"/>
      <c r="HT7" s="279"/>
      <c r="HU7" s="279"/>
      <c r="HV7" s="279"/>
      <c r="HW7" s="279"/>
      <c r="HX7" s="279"/>
      <c r="HY7" s="279"/>
      <c r="HZ7" s="279"/>
      <c r="IA7" s="279"/>
      <c r="IB7" s="279"/>
      <c r="IC7" s="279"/>
      <c r="ID7" s="279"/>
      <c r="IE7" s="279"/>
      <c r="IF7" s="279"/>
      <c r="IG7" s="279"/>
      <c r="IH7" s="279"/>
      <c r="II7" s="279"/>
      <c r="IJ7" s="279"/>
      <c r="IK7" s="279"/>
      <c r="IL7" s="279"/>
      <c r="IM7" s="279"/>
      <c r="IN7" s="279"/>
      <c r="IO7" s="279"/>
      <c r="IP7" s="279"/>
      <c r="IQ7" s="279"/>
      <c r="IR7" s="279"/>
      <c r="IS7" s="279"/>
      <c r="IT7" s="279"/>
    </row>
    <row r="8" spans="1:254" ht="11.1" customHeight="1" x14ac:dyDescent="0.2">
      <c r="A8" s="301" t="s">
        <v>1506</v>
      </c>
      <c r="B8" s="302">
        <f t="shared" si="0"/>
        <v>78000</v>
      </c>
      <c r="C8" s="303"/>
      <c r="D8" s="304"/>
      <c r="E8" s="302">
        <v>6500</v>
      </c>
      <c r="F8" s="305"/>
      <c r="G8" s="305"/>
      <c r="H8" s="301">
        <f t="shared" si="1"/>
        <v>0</v>
      </c>
      <c r="I8" s="301" t="s">
        <v>1506</v>
      </c>
      <c r="J8" s="302">
        <f t="shared" si="2"/>
        <v>78000</v>
      </c>
      <c r="K8" s="303"/>
      <c r="L8" s="304"/>
      <c r="M8" s="302">
        <v>6500</v>
      </c>
      <c r="N8" s="305"/>
      <c r="O8" s="305"/>
      <c r="P8" s="294"/>
      <c r="Q8" s="295"/>
      <c r="R8" s="295"/>
      <c r="S8" s="279"/>
      <c r="T8" s="279"/>
      <c r="U8" s="294"/>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c r="EA8" s="279"/>
      <c r="EB8" s="279"/>
      <c r="EC8" s="279"/>
      <c r="ED8" s="279"/>
      <c r="EE8" s="279"/>
      <c r="EF8" s="279"/>
      <c r="EG8" s="279"/>
      <c r="EH8" s="279"/>
      <c r="EI8" s="279"/>
      <c r="EJ8" s="279"/>
      <c r="EK8" s="279"/>
      <c r="EL8" s="279"/>
      <c r="EM8" s="279"/>
      <c r="EN8" s="279"/>
      <c r="EO8" s="279"/>
      <c r="EP8" s="279"/>
      <c r="EQ8" s="279"/>
      <c r="ER8" s="279"/>
      <c r="ES8" s="279"/>
      <c r="ET8" s="279"/>
      <c r="EU8" s="279"/>
      <c r="EV8" s="279"/>
      <c r="EW8" s="279"/>
      <c r="EX8" s="279"/>
      <c r="EY8" s="279"/>
      <c r="EZ8" s="279"/>
      <c r="FA8" s="279"/>
      <c r="FB8" s="279"/>
      <c r="FC8" s="279"/>
      <c r="FD8" s="279"/>
      <c r="FE8" s="279"/>
      <c r="FF8" s="279"/>
      <c r="FG8" s="279"/>
      <c r="FH8" s="279"/>
      <c r="FI8" s="279"/>
      <c r="FJ8" s="279"/>
      <c r="FK8" s="279"/>
      <c r="FL8" s="279"/>
      <c r="FM8" s="279"/>
      <c r="FN8" s="279"/>
      <c r="FO8" s="279"/>
      <c r="FP8" s="279"/>
      <c r="FQ8" s="279"/>
      <c r="FR8" s="279"/>
      <c r="FS8" s="279"/>
      <c r="FT8" s="279"/>
      <c r="FU8" s="279"/>
      <c r="FV8" s="279"/>
      <c r="FW8" s="279"/>
      <c r="FX8" s="279"/>
      <c r="FY8" s="279"/>
      <c r="FZ8" s="279"/>
      <c r="GA8" s="279"/>
      <c r="GB8" s="279"/>
      <c r="GC8" s="279"/>
      <c r="GD8" s="279"/>
      <c r="GE8" s="279"/>
      <c r="GF8" s="279"/>
      <c r="GG8" s="279"/>
      <c r="GH8" s="279"/>
      <c r="GI8" s="279"/>
      <c r="GJ8" s="279"/>
      <c r="GK8" s="279"/>
      <c r="GL8" s="279"/>
      <c r="GM8" s="279"/>
      <c r="GN8" s="279"/>
      <c r="GO8" s="279"/>
      <c r="GP8" s="279"/>
      <c r="GQ8" s="279"/>
      <c r="GR8" s="279"/>
      <c r="GS8" s="279"/>
      <c r="GT8" s="279"/>
      <c r="GU8" s="279"/>
      <c r="GV8" s="279"/>
      <c r="GW8" s="279"/>
      <c r="GX8" s="279"/>
      <c r="GY8" s="279"/>
      <c r="GZ8" s="279"/>
      <c r="HA8" s="279"/>
      <c r="HB8" s="279"/>
      <c r="HC8" s="279"/>
      <c r="HD8" s="279"/>
      <c r="HE8" s="279"/>
      <c r="HF8" s="279"/>
      <c r="HG8" s="279"/>
      <c r="HH8" s="279"/>
      <c r="HI8" s="279"/>
      <c r="HJ8" s="279"/>
      <c r="HK8" s="279"/>
      <c r="HL8" s="279"/>
      <c r="HM8" s="279"/>
      <c r="HN8" s="279"/>
      <c r="HO8" s="279"/>
      <c r="HP8" s="279"/>
      <c r="HQ8" s="279"/>
      <c r="HR8" s="279"/>
      <c r="HS8" s="279"/>
      <c r="HT8" s="279"/>
      <c r="HU8" s="279"/>
      <c r="HV8" s="279"/>
      <c r="HW8" s="279"/>
      <c r="HX8" s="279"/>
      <c r="HY8" s="279"/>
      <c r="HZ8" s="279"/>
      <c r="IA8" s="279"/>
      <c r="IB8" s="279"/>
      <c r="IC8" s="279"/>
      <c r="ID8" s="279"/>
      <c r="IE8" s="279"/>
      <c r="IF8" s="279"/>
      <c r="IG8" s="279"/>
      <c r="IH8" s="279"/>
      <c r="II8" s="279"/>
      <c r="IJ8" s="279"/>
      <c r="IK8" s="279"/>
      <c r="IL8" s="279"/>
      <c r="IM8" s="279"/>
      <c r="IN8" s="279"/>
      <c r="IO8" s="279"/>
      <c r="IP8" s="279"/>
      <c r="IQ8" s="279"/>
      <c r="IR8" s="279"/>
      <c r="IS8" s="279"/>
      <c r="IT8" s="279"/>
    </row>
    <row r="9" spans="1:254" ht="11.1" customHeight="1" x14ac:dyDescent="0.2">
      <c r="A9" s="296" t="s">
        <v>1507</v>
      </c>
      <c r="B9" s="297">
        <f t="shared" si="0"/>
        <v>75000</v>
      </c>
      <c r="C9" s="298"/>
      <c r="D9" s="299"/>
      <c r="E9" s="297">
        <v>6250</v>
      </c>
      <c r="F9" s="300"/>
      <c r="G9" s="300"/>
      <c r="H9" s="296">
        <f t="shared" si="1"/>
        <v>0</v>
      </c>
      <c r="I9" s="296" t="s">
        <v>1507</v>
      </c>
      <c r="J9" s="297">
        <f t="shared" si="2"/>
        <v>75000</v>
      </c>
      <c r="K9" s="298"/>
      <c r="L9" s="299"/>
      <c r="M9" s="297">
        <v>6250</v>
      </c>
      <c r="N9" s="300"/>
      <c r="O9" s="300"/>
      <c r="P9" s="294"/>
      <c r="Q9" s="295"/>
      <c r="R9" s="295"/>
      <c r="S9" s="279"/>
      <c r="T9" s="279"/>
      <c r="U9" s="294"/>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c r="IT9" s="279"/>
    </row>
    <row r="10" spans="1:254" ht="11.1" customHeight="1" x14ac:dyDescent="0.2">
      <c r="A10" s="301" t="s">
        <v>1508</v>
      </c>
      <c r="B10" s="302">
        <f t="shared" si="0"/>
        <v>73140</v>
      </c>
      <c r="C10" s="303"/>
      <c r="D10" s="304"/>
      <c r="E10" s="302">
        <v>6095</v>
      </c>
      <c r="F10" s="305"/>
      <c r="G10" s="305"/>
      <c r="H10" s="301">
        <f t="shared" si="1"/>
        <v>0</v>
      </c>
      <c r="I10" s="301" t="s">
        <v>1508</v>
      </c>
      <c r="J10" s="302">
        <f t="shared" si="2"/>
        <v>73140</v>
      </c>
      <c r="K10" s="303"/>
      <c r="L10" s="304"/>
      <c r="M10" s="302">
        <v>6095</v>
      </c>
      <c r="N10" s="305"/>
      <c r="O10" s="305"/>
      <c r="P10" s="294"/>
      <c r="Q10" s="295"/>
      <c r="R10" s="295"/>
      <c r="S10" s="279"/>
      <c r="T10" s="279"/>
      <c r="U10" s="294"/>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c r="HN10" s="279"/>
      <c r="HO10" s="279"/>
      <c r="HP10" s="279"/>
      <c r="HQ10" s="279"/>
      <c r="HR10" s="279"/>
      <c r="HS10" s="279"/>
      <c r="HT10" s="279"/>
      <c r="HU10" s="279"/>
      <c r="HV10" s="279"/>
      <c r="HW10" s="279"/>
      <c r="HX10" s="279"/>
      <c r="HY10" s="279"/>
      <c r="HZ10" s="279"/>
      <c r="IA10" s="279"/>
      <c r="IB10" s="279"/>
      <c r="IC10" s="279"/>
      <c r="ID10" s="279"/>
      <c r="IE10" s="279"/>
      <c r="IF10" s="279"/>
      <c r="IG10" s="279"/>
      <c r="IH10" s="279"/>
      <c r="II10" s="279"/>
      <c r="IJ10" s="279"/>
      <c r="IK10" s="279"/>
      <c r="IL10" s="279"/>
      <c r="IM10" s="279"/>
      <c r="IN10" s="279"/>
      <c r="IO10" s="279"/>
      <c r="IP10" s="279"/>
      <c r="IQ10" s="279"/>
      <c r="IR10" s="279"/>
      <c r="IS10" s="279"/>
      <c r="IT10" s="279"/>
    </row>
    <row r="11" spans="1:254" ht="11.1" customHeight="1" x14ac:dyDescent="0.2">
      <c r="A11" s="296" t="s">
        <v>1509</v>
      </c>
      <c r="B11" s="297">
        <f t="shared" si="0"/>
        <v>71400</v>
      </c>
      <c r="C11" s="298" t="s">
        <v>1510</v>
      </c>
      <c r="D11" s="299" t="s">
        <v>1511</v>
      </c>
      <c r="E11" s="297">
        <v>5950</v>
      </c>
      <c r="F11" s="300" t="s">
        <v>1510</v>
      </c>
      <c r="G11" s="300" t="s">
        <v>1511</v>
      </c>
      <c r="H11" s="296">
        <f t="shared" si="1"/>
        <v>0</v>
      </c>
      <c r="I11" s="296" t="s">
        <v>1509</v>
      </c>
      <c r="J11" s="297">
        <f t="shared" si="2"/>
        <v>71400</v>
      </c>
      <c r="K11" s="298" t="s">
        <v>1510</v>
      </c>
      <c r="L11" s="299" t="s">
        <v>1511</v>
      </c>
      <c r="M11" s="297">
        <v>5950</v>
      </c>
      <c r="N11" s="300" t="s">
        <v>1510</v>
      </c>
      <c r="O11" s="300" t="s">
        <v>1511</v>
      </c>
      <c r="P11" s="294"/>
      <c r="Q11" s="295"/>
      <c r="R11" s="295"/>
      <c r="S11" s="279"/>
      <c r="T11" s="279"/>
      <c r="U11" s="294"/>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c r="HN11" s="279"/>
      <c r="HO11" s="279"/>
      <c r="HP11" s="279"/>
      <c r="HQ11" s="279"/>
      <c r="HR11" s="279"/>
      <c r="HS11" s="279"/>
      <c r="HT11" s="279"/>
      <c r="HU11" s="279"/>
      <c r="HV11" s="279"/>
      <c r="HW11" s="279"/>
      <c r="HX11" s="279"/>
      <c r="HY11" s="279"/>
      <c r="HZ11" s="279"/>
      <c r="IA11" s="279"/>
      <c r="IB11" s="279"/>
      <c r="IC11" s="279"/>
      <c r="ID11" s="279"/>
      <c r="IE11" s="279"/>
      <c r="IF11" s="279"/>
      <c r="IG11" s="279"/>
      <c r="IH11" s="279"/>
      <c r="II11" s="279"/>
      <c r="IJ11" s="279"/>
      <c r="IK11" s="279"/>
      <c r="IL11" s="279"/>
      <c r="IM11" s="279"/>
      <c r="IN11" s="279"/>
      <c r="IO11" s="279"/>
      <c r="IP11" s="279"/>
      <c r="IQ11" s="279"/>
      <c r="IR11" s="279"/>
      <c r="IS11" s="279"/>
      <c r="IT11" s="279"/>
    </row>
    <row r="12" spans="1:254" ht="11.1" customHeight="1" x14ac:dyDescent="0.2">
      <c r="A12" s="301" t="s">
        <v>1512</v>
      </c>
      <c r="B12" s="302">
        <f t="shared" si="0"/>
        <v>70092</v>
      </c>
      <c r="C12" s="303"/>
      <c r="D12" s="304"/>
      <c r="E12" s="302">
        <v>5841</v>
      </c>
      <c r="F12" s="305"/>
      <c r="G12" s="305"/>
      <c r="H12" s="301">
        <f t="shared" si="1"/>
        <v>0</v>
      </c>
      <c r="I12" s="301" t="s">
        <v>1512</v>
      </c>
      <c r="J12" s="302">
        <f t="shared" si="2"/>
        <v>70092</v>
      </c>
      <c r="K12" s="303"/>
      <c r="L12" s="304"/>
      <c r="M12" s="302">
        <v>5841</v>
      </c>
      <c r="N12" s="305"/>
      <c r="O12" s="305"/>
      <c r="P12" s="294"/>
      <c r="Q12" s="295"/>
      <c r="R12" s="295"/>
      <c r="S12" s="279"/>
      <c r="T12" s="279"/>
      <c r="U12" s="294"/>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79"/>
      <c r="HV12" s="279"/>
      <c r="HW12" s="279"/>
      <c r="HX12" s="279"/>
      <c r="HY12" s="279"/>
      <c r="HZ12" s="279"/>
      <c r="IA12" s="279"/>
      <c r="IB12" s="279"/>
      <c r="IC12" s="279"/>
      <c r="ID12" s="279"/>
      <c r="IE12" s="279"/>
      <c r="IF12" s="279"/>
      <c r="IG12" s="279"/>
      <c r="IH12" s="279"/>
      <c r="II12" s="279"/>
      <c r="IJ12" s="279"/>
      <c r="IK12" s="279"/>
      <c r="IL12" s="279"/>
      <c r="IM12" s="279"/>
      <c r="IN12" s="279"/>
      <c r="IO12" s="279"/>
      <c r="IP12" s="279"/>
      <c r="IQ12" s="279"/>
      <c r="IR12" s="279"/>
      <c r="IS12" s="279"/>
      <c r="IT12" s="279"/>
    </row>
    <row r="13" spans="1:254" ht="11.1" customHeight="1" x14ac:dyDescent="0.2">
      <c r="A13" s="296" t="s">
        <v>1513</v>
      </c>
      <c r="B13" s="297">
        <f t="shared" si="0"/>
        <v>68472</v>
      </c>
      <c r="C13" s="298"/>
      <c r="D13" s="299"/>
      <c r="E13" s="297">
        <v>5706</v>
      </c>
      <c r="F13" s="300"/>
      <c r="G13" s="300"/>
      <c r="H13" s="296">
        <f t="shared" si="1"/>
        <v>0</v>
      </c>
      <c r="I13" s="296" t="s">
        <v>1513</v>
      </c>
      <c r="J13" s="297">
        <f t="shared" si="2"/>
        <v>68472</v>
      </c>
      <c r="K13" s="298"/>
      <c r="L13" s="299"/>
      <c r="M13" s="297">
        <v>5706</v>
      </c>
      <c r="N13" s="300"/>
      <c r="O13" s="300"/>
      <c r="P13" s="294"/>
      <c r="Q13" s="295"/>
      <c r="R13" s="295"/>
      <c r="S13" s="279"/>
      <c r="T13" s="279"/>
      <c r="U13" s="294"/>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row>
    <row r="14" spans="1:254" ht="11.1" customHeight="1" x14ac:dyDescent="0.2">
      <c r="A14" s="301" t="s">
        <v>1514</v>
      </c>
      <c r="B14" s="302">
        <f t="shared" si="0"/>
        <v>66852</v>
      </c>
      <c r="C14" s="303"/>
      <c r="D14" s="304"/>
      <c r="E14" s="302">
        <v>5571</v>
      </c>
      <c r="F14" s="305"/>
      <c r="G14" s="305"/>
      <c r="H14" s="301">
        <f t="shared" si="1"/>
        <v>0</v>
      </c>
      <c r="I14" s="301" t="s">
        <v>1514</v>
      </c>
      <c r="J14" s="302">
        <f t="shared" si="2"/>
        <v>66852</v>
      </c>
      <c r="K14" s="303"/>
      <c r="L14" s="304"/>
      <c r="M14" s="302">
        <v>5571</v>
      </c>
      <c r="N14" s="305"/>
      <c r="O14" s="305"/>
      <c r="P14" s="294"/>
      <c r="Q14" s="295"/>
      <c r="R14" s="295"/>
      <c r="S14" s="279"/>
      <c r="T14" s="279"/>
      <c r="U14" s="294"/>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79"/>
      <c r="HV14" s="279"/>
      <c r="HW14" s="279"/>
      <c r="HX14" s="279"/>
      <c r="HY14" s="279"/>
      <c r="HZ14" s="279"/>
      <c r="IA14" s="279"/>
      <c r="IB14" s="279"/>
      <c r="IC14" s="279"/>
      <c r="ID14" s="279"/>
      <c r="IE14" s="279"/>
      <c r="IF14" s="279"/>
      <c r="IG14" s="279"/>
      <c r="IH14" s="279"/>
      <c r="II14" s="279"/>
      <c r="IJ14" s="279"/>
      <c r="IK14" s="279"/>
      <c r="IL14" s="279"/>
      <c r="IM14" s="279"/>
      <c r="IN14" s="279"/>
      <c r="IO14" s="279"/>
      <c r="IP14" s="279"/>
      <c r="IQ14" s="279"/>
      <c r="IR14" s="279"/>
      <c r="IS14" s="279"/>
      <c r="IT14" s="279"/>
    </row>
    <row r="15" spans="1:254" ht="11.1" customHeight="1" x14ac:dyDescent="0.2">
      <c r="A15" s="296" t="s">
        <v>1515</v>
      </c>
      <c r="B15" s="297">
        <f t="shared" si="0"/>
        <v>65232</v>
      </c>
      <c r="C15" s="298" t="s">
        <v>1510</v>
      </c>
      <c r="D15" s="299">
        <f>G15*12</f>
        <v>1620</v>
      </c>
      <c r="E15" s="297">
        <v>5436</v>
      </c>
      <c r="F15" s="300" t="s">
        <v>1510</v>
      </c>
      <c r="G15" s="300">
        <v>135</v>
      </c>
      <c r="H15" s="296">
        <f t="shared" si="1"/>
        <v>0</v>
      </c>
      <c r="I15" s="296" t="s">
        <v>1515</v>
      </c>
      <c r="J15" s="297">
        <f t="shared" si="2"/>
        <v>65232</v>
      </c>
      <c r="K15" s="298" t="s">
        <v>1510</v>
      </c>
      <c r="L15" s="299">
        <f>O15*12</f>
        <v>1620</v>
      </c>
      <c r="M15" s="297">
        <v>5436</v>
      </c>
      <c r="N15" s="300" t="s">
        <v>1510</v>
      </c>
      <c r="O15" s="300">
        <v>135</v>
      </c>
      <c r="P15" s="294"/>
      <c r="Q15" s="295"/>
      <c r="R15" s="295"/>
      <c r="S15" s="279"/>
      <c r="T15" s="279"/>
      <c r="U15" s="294"/>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79"/>
      <c r="HV15" s="279"/>
      <c r="HW15" s="279"/>
      <c r="HX15" s="279"/>
      <c r="HY15" s="279"/>
      <c r="HZ15" s="279"/>
      <c r="IA15" s="279"/>
      <c r="IB15" s="279"/>
      <c r="IC15" s="279"/>
      <c r="ID15" s="279"/>
      <c r="IE15" s="279"/>
      <c r="IF15" s="279"/>
      <c r="IG15" s="279"/>
      <c r="IH15" s="279"/>
      <c r="II15" s="279"/>
      <c r="IJ15" s="279"/>
      <c r="IK15" s="279"/>
      <c r="IL15" s="279"/>
      <c r="IM15" s="279"/>
      <c r="IN15" s="279"/>
      <c r="IO15" s="279"/>
      <c r="IP15" s="279"/>
      <c r="IQ15" s="279"/>
      <c r="IR15" s="279"/>
      <c r="IS15" s="279"/>
      <c r="IT15" s="279"/>
    </row>
    <row r="16" spans="1:254" ht="11.1" customHeight="1" x14ac:dyDescent="0.2">
      <c r="A16" s="301" t="s">
        <v>1516</v>
      </c>
      <c r="B16" s="302">
        <f t="shared" si="0"/>
        <v>63648</v>
      </c>
      <c r="C16" s="303"/>
      <c r="D16" s="304"/>
      <c r="E16" s="302">
        <v>5304</v>
      </c>
      <c r="F16" s="305"/>
      <c r="G16" s="305"/>
      <c r="H16" s="301">
        <f t="shared" si="1"/>
        <v>0</v>
      </c>
      <c r="I16" s="301" t="s">
        <v>1516</v>
      </c>
      <c r="J16" s="302">
        <f t="shared" si="2"/>
        <v>63648</v>
      </c>
      <c r="K16" s="303"/>
      <c r="L16" s="304"/>
      <c r="M16" s="302">
        <v>5304</v>
      </c>
      <c r="N16" s="305"/>
      <c r="O16" s="305"/>
      <c r="P16" s="294"/>
      <c r="Q16" s="295"/>
      <c r="R16" s="295"/>
      <c r="S16" s="279"/>
      <c r="T16" s="279"/>
      <c r="U16" s="294"/>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79"/>
      <c r="HV16" s="279"/>
      <c r="HW16" s="279"/>
      <c r="HX16" s="279"/>
      <c r="HY16" s="279"/>
      <c r="HZ16" s="279"/>
      <c r="IA16" s="279"/>
      <c r="IB16" s="279"/>
      <c r="IC16" s="279"/>
      <c r="ID16" s="279"/>
      <c r="IE16" s="279"/>
      <c r="IF16" s="279"/>
      <c r="IG16" s="279"/>
      <c r="IH16" s="279"/>
      <c r="II16" s="279"/>
      <c r="IJ16" s="279"/>
      <c r="IK16" s="279"/>
      <c r="IL16" s="279"/>
      <c r="IM16" s="279"/>
      <c r="IN16" s="279"/>
      <c r="IO16" s="279"/>
      <c r="IP16" s="279"/>
      <c r="IQ16" s="279"/>
      <c r="IR16" s="279"/>
      <c r="IS16" s="279"/>
      <c r="IT16" s="279"/>
    </row>
    <row r="17" spans="1:254" ht="11.1" customHeight="1" x14ac:dyDescent="0.2">
      <c r="A17" s="296" t="s">
        <v>1517</v>
      </c>
      <c r="B17" s="297">
        <f t="shared" si="0"/>
        <v>62064</v>
      </c>
      <c r="C17" s="298"/>
      <c r="D17" s="299"/>
      <c r="E17" s="297">
        <v>5172</v>
      </c>
      <c r="F17" s="300"/>
      <c r="G17" s="300"/>
      <c r="H17" s="296">
        <f t="shared" si="1"/>
        <v>0</v>
      </c>
      <c r="I17" s="296" t="s">
        <v>1517</v>
      </c>
      <c r="J17" s="297">
        <f t="shared" si="2"/>
        <v>62064</v>
      </c>
      <c r="K17" s="298"/>
      <c r="L17" s="299"/>
      <c r="M17" s="297">
        <v>5172</v>
      </c>
      <c r="N17" s="300"/>
      <c r="O17" s="300"/>
      <c r="P17" s="294"/>
      <c r="Q17" s="295"/>
      <c r="R17" s="295"/>
      <c r="S17" s="279"/>
      <c r="T17" s="279"/>
      <c r="U17" s="294"/>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c r="HG17" s="279"/>
      <c r="HH17" s="279"/>
      <c r="HI17" s="279"/>
      <c r="HJ17" s="279"/>
      <c r="HK17" s="279"/>
      <c r="HL17" s="279"/>
      <c r="HM17" s="279"/>
      <c r="HN17" s="279"/>
      <c r="HO17" s="279"/>
      <c r="HP17" s="279"/>
      <c r="HQ17" s="279"/>
      <c r="HR17" s="279"/>
      <c r="HS17" s="279"/>
      <c r="HT17" s="279"/>
      <c r="HU17" s="279"/>
      <c r="HV17" s="279"/>
      <c r="HW17" s="279"/>
      <c r="HX17" s="279"/>
      <c r="HY17" s="279"/>
      <c r="HZ17" s="279"/>
      <c r="IA17" s="279"/>
      <c r="IB17" s="279"/>
      <c r="IC17" s="279"/>
      <c r="ID17" s="279"/>
      <c r="IE17" s="279"/>
      <c r="IF17" s="279"/>
      <c r="IG17" s="279"/>
      <c r="IH17" s="279"/>
      <c r="II17" s="279"/>
      <c r="IJ17" s="279"/>
      <c r="IK17" s="279"/>
      <c r="IL17" s="279"/>
      <c r="IM17" s="279"/>
      <c r="IN17" s="279"/>
      <c r="IO17" s="279"/>
      <c r="IP17" s="279"/>
      <c r="IQ17" s="279"/>
      <c r="IR17" s="279"/>
      <c r="IS17" s="279"/>
      <c r="IT17" s="279"/>
    </row>
    <row r="18" spans="1:254" ht="11.1" customHeight="1" x14ac:dyDescent="0.2">
      <c r="A18" s="301" t="s">
        <v>1518</v>
      </c>
      <c r="B18" s="302">
        <f t="shared" si="0"/>
        <v>60480</v>
      </c>
      <c r="C18" s="303"/>
      <c r="D18" s="304"/>
      <c r="E18" s="302">
        <v>5040</v>
      </c>
      <c r="F18" s="305"/>
      <c r="G18" s="305"/>
      <c r="H18" s="301">
        <f t="shared" si="1"/>
        <v>0</v>
      </c>
      <c r="I18" s="301" t="s">
        <v>1518</v>
      </c>
      <c r="J18" s="302">
        <f t="shared" si="2"/>
        <v>60480</v>
      </c>
      <c r="K18" s="303"/>
      <c r="L18" s="304"/>
      <c r="M18" s="302">
        <v>5040</v>
      </c>
      <c r="N18" s="305"/>
      <c r="O18" s="305"/>
      <c r="P18" s="294"/>
      <c r="Q18" s="295"/>
      <c r="R18" s="295"/>
      <c r="S18" s="279"/>
      <c r="T18" s="279"/>
      <c r="U18" s="294"/>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c r="HN18" s="279"/>
      <c r="HO18" s="279"/>
      <c r="HP18" s="279"/>
      <c r="HQ18" s="279"/>
      <c r="HR18" s="279"/>
      <c r="HS18" s="279"/>
      <c r="HT18" s="279"/>
      <c r="HU18" s="279"/>
      <c r="HV18" s="279"/>
      <c r="HW18" s="279"/>
      <c r="HX18" s="279"/>
      <c r="HY18" s="279"/>
      <c r="HZ18" s="279"/>
      <c r="IA18" s="279"/>
      <c r="IB18" s="279"/>
      <c r="IC18" s="279"/>
      <c r="ID18" s="279"/>
      <c r="IE18" s="279"/>
      <c r="IF18" s="279"/>
      <c r="IG18" s="279"/>
      <c r="IH18" s="279"/>
      <c r="II18" s="279"/>
      <c r="IJ18" s="279"/>
      <c r="IK18" s="279"/>
      <c r="IL18" s="279"/>
      <c r="IM18" s="279"/>
      <c r="IN18" s="279"/>
      <c r="IO18" s="279"/>
      <c r="IP18" s="279"/>
      <c r="IQ18" s="279"/>
      <c r="IR18" s="279"/>
      <c r="IS18" s="279"/>
      <c r="IT18" s="279"/>
    </row>
    <row r="19" spans="1:254" ht="11.1" customHeight="1" x14ac:dyDescent="0.2">
      <c r="A19" s="296" t="s">
        <v>1519</v>
      </c>
      <c r="B19" s="297">
        <f t="shared" si="0"/>
        <v>58896</v>
      </c>
      <c r="C19" s="298"/>
      <c r="D19" s="299"/>
      <c r="E19" s="297">
        <v>4908</v>
      </c>
      <c r="F19" s="300"/>
      <c r="G19" s="300"/>
      <c r="H19" s="296">
        <f t="shared" si="1"/>
        <v>0</v>
      </c>
      <c r="I19" s="296" t="s">
        <v>1519</v>
      </c>
      <c r="J19" s="297">
        <f t="shared" si="2"/>
        <v>58896</v>
      </c>
      <c r="K19" s="298"/>
      <c r="L19" s="299"/>
      <c r="M19" s="297">
        <v>4908</v>
      </c>
      <c r="N19" s="300"/>
      <c r="O19" s="300"/>
      <c r="P19" s="294"/>
      <c r="Q19" s="295"/>
      <c r="R19" s="295"/>
      <c r="S19" s="279"/>
      <c r="T19" s="279"/>
      <c r="U19" s="294"/>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c r="HN19" s="279"/>
      <c r="HO19" s="279"/>
      <c r="HP19" s="279"/>
      <c r="HQ19" s="279"/>
      <c r="HR19" s="279"/>
      <c r="HS19" s="279"/>
      <c r="HT19" s="279"/>
      <c r="HU19" s="279"/>
      <c r="HV19" s="279"/>
      <c r="HW19" s="279"/>
      <c r="HX19" s="279"/>
      <c r="HY19" s="279"/>
      <c r="HZ19" s="279"/>
      <c r="IA19" s="279"/>
      <c r="IB19" s="279"/>
      <c r="IC19" s="279"/>
      <c r="ID19" s="279"/>
      <c r="IE19" s="279"/>
      <c r="IF19" s="279"/>
      <c r="IG19" s="279"/>
      <c r="IH19" s="279"/>
      <c r="II19" s="279"/>
      <c r="IJ19" s="279"/>
      <c r="IK19" s="279"/>
      <c r="IL19" s="279"/>
      <c r="IM19" s="279"/>
      <c r="IN19" s="279"/>
      <c r="IO19" s="279"/>
      <c r="IP19" s="279"/>
      <c r="IQ19" s="279"/>
      <c r="IR19" s="279"/>
      <c r="IS19" s="279"/>
      <c r="IT19" s="279"/>
    </row>
    <row r="20" spans="1:254" ht="11.1" customHeight="1" x14ac:dyDescent="0.2">
      <c r="A20" s="301" t="s">
        <v>1520</v>
      </c>
      <c r="B20" s="302">
        <f t="shared" si="0"/>
        <v>57312</v>
      </c>
      <c r="C20" s="303"/>
      <c r="D20" s="304"/>
      <c r="E20" s="302">
        <v>4776</v>
      </c>
      <c r="F20" s="305"/>
      <c r="G20" s="305"/>
      <c r="H20" s="301">
        <f t="shared" si="1"/>
        <v>0</v>
      </c>
      <c r="I20" s="301" t="s">
        <v>1520</v>
      </c>
      <c r="J20" s="302">
        <f t="shared" si="2"/>
        <v>57312</v>
      </c>
      <c r="K20" s="303"/>
      <c r="L20" s="304"/>
      <c r="M20" s="302">
        <v>4776</v>
      </c>
      <c r="N20" s="305"/>
      <c r="O20" s="305"/>
      <c r="P20" s="294"/>
      <c r="Q20" s="295"/>
      <c r="R20" s="295"/>
      <c r="S20" s="279"/>
      <c r="T20" s="279"/>
      <c r="U20" s="294"/>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c r="HN20" s="279"/>
      <c r="HO20" s="279"/>
      <c r="HP20" s="279"/>
      <c r="HQ20" s="279"/>
      <c r="HR20" s="279"/>
      <c r="HS20" s="279"/>
      <c r="HT20" s="279"/>
      <c r="HU20" s="279"/>
      <c r="HV20" s="279"/>
      <c r="HW20" s="279"/>
      <c r="HX20" s="279"/>
      <c r="HY20" s="279"/>
      <c r="HZ20" s="279"/>
      <c r="IA20" s="279"/>
      <c r="IB20" s="279"/>
      <c r="IC20" s="279"/>
      <c r="ID20" s="279"/>
      <c r="IE20" s="279"/>
      <c r="IF20" s="279"/>
      <c r="IG20" s="279"/>
      <c r="IH20" s="279"/>
      <c r="II20" s="279"/>
      <c r="IJ20" s="279"/>
      <c r="IK20" s="279"/>
      <c r="IL20" s="279"/>
      <c r="IM20" s="279"/>
      <c r="IN20" s="279"/>
      <c r="IO20" s="279"/>
      <c r="IP20" s="279"/>
      <c r="IQ20" s="279"/>
      <c r="IR20" s="279"/>
      <c r="IS20" s="279"/>
      <c r="IT20" s="279"/>
    </row>
    <row r="21" spans="1:254" ht="11.1" customHeight="1" x14ac:dyDescent="0.2">
      <c r="A21" s="296" t="s">
        <v>1521</v>
      </c>
      <c r="B21" s="297">
        <f t="shared" si="0"/>
        <v>55728</v>
      </c>
      <c r="C21" s="298"/>
      <c r="D21" s="299"/>
      <c r="E21" s="297">
        <v>4644</v>
      </c>
      <c r="F21" s="300"/>
      <c r="G21" s="300"/>
      <c r="H21" s="296">
        <f t="shared" si="1"/>
        <v>0</v>
      </c>
      <c r="I21" s="296" t="s">
        <v>1521</v>
      </c>
      <c r="J21" s="297">
        <f t="shared" si="2"/>
        <v>55728</v>
      </c>
      <c r="K21" s="298"/>
      <c r="L21" s="299"/>
      <c r="M21" s="297">
        <v>4644</v>
      </c>
      <c r="N21" s="300"/>
      <c r="O21" s="300"/>
      <c r="P21" s="294"/>
      <c r="Q21" s="295"/>
      <c r="R21" s="295"/>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279"/>
      <c r="GT21" s="279"/>
      <c r="GU21" s="279"/>
      <c r="GV21" s="279"/>
      <c r="GW21" s="279"/>
      <c r="GX21" s="279"/>
      <c r="GY21" s="279"/>
      <c r="GZ21" s="279"/>
      <c r="HA21" s="279"/>
      <c r="HB21" s="279"/>
      <c r="HC21" s="279"/>
      <c r="HD21" s="279"/>
      <c r="HE21" s="279"/>
      <c r="HF21" s="279"/>
      <c r="HG21" s="279"/>
      <c r="HH21" s="279"/>
      <c r="HI21" s="279"/>
      <c r="HJ21" s="279"/>
      <c r="HK21" s="279"/>
      <c r="HL21" s="279"/>
      <c r="HM21" s="279"/>
      <c r="HN21" s="279"/>
      <c r="HO21" s="279"/>
      <c r="HP21" s="279"/>
      <c r="HQ21" s="279"/>
      <c r="HR21" s="279"/>
      <c r="HS21" s="279"/>
      <c r="HT21" s="279"/>
      <c r="HU21" s="279"/>
      <c r="HV21" s="279"/>
      <c r="HW21" s="279"/>
      <c r="HX21" s="279"/>
      <c r="HY21" s="279"/>
      <c r="HZ21" s="279"/>
      <c r="IA21" s="279"/>
      <c r="IB21" s="279"/>
      <c r="IC21" s="279"/>
      <c r="ID21" s="279"/>
      <c r="IE21" s="279"/>
      <c r="IF21" s="279"/>
      <c r="IG21" s="279"/>
      <c r="IH21" s="279"/>
      <c r="II21" s="279"/>
      <c r="IJ21" s="279"/>
      <c r="IK21" s="279"/>
      <c r="IL21" s="279"/>
      <c r="IM21" s="279"/>
      <c r="IN21" s="279"/>
      <c r="IO21" s="279"/>
      <c r="IP21" s="279"/>
      <c r="IQ21" s="279"/>
      <c r="IR21" s="279"/>
      <c r="IS21" s="279"/>
      <c r="IT21" s="279"/>
    </row>
    <row r="22" spans="1:254" ht="11.1" customHeight="1" x14ac:dyDescent="0.2">
      <c r="A22" s="301" t="s">
        <v>1522</v>
      </c>
      <c r="B22" s="302">
        <f t="shared" si="0"/>
        <v>54144</v>
      </c>
      <c r="C22" s="303"/>
      <c r="D22" s="304"/>
      <c r="E22" s="302">
        <v>4512</v>
      </c>
      <c r="F22" s="305"/>
      <c r="G22" s="305"/>
      <c r="H22" s="301">
        <f t="shared" si="1"/>
        <v>0</v>
      </c>
      <c r="I22" s="301" t="s">
        <v>1522</v>
      </c>
      <c r="J22" s="302">
        <f t="shared" si="2"/>
        <v>54144</v>
      </c>
      <c r="K22" s="303"/>
      <c r="L22" s="304"/>
      <c r="M22" s="302">
        <v>4512</v>
      </c>
      <c r="N22" s="305"/>
      <c r="O22" s="305"/>
      <c r="P22" s="294"/>
      <c r="Q22" s="295"/>
      <c r="R22" s="295"/>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c r="HN22" s="279"/>
      <c r="HO22" s="279"/>
      <c r="HP22" s="279"/>
      <c r="HQ22" s="279"/>
      <c r="HR22" s="279"/>
      <c r="HS22" s="279"/>
      <c r="HT22" s="279"/>
      <c r="HU22" s="279"/>
      <c r="HV22" s="279"/>
      <c r="HW22" s="279"/>
      <c r="HX22" s="279"/>
      <c r="HY22" s="279"/>
      <c r="HZ22" s="279"/>
      <c r="IA22" s="279"/>
      <c r="IB22" s="279"/>
      <c r="IC22" s="279"/>
      <c r="ID22" s="279"/>
      <c r="IE22" s="279"/>
      <c r="IF22" s="279"/>
      <c r="IG22" s="279"/>
      <c r="IH22" s="279"/>
      <c r="II22" s="279"/>
      <c r="IJ22" s="279"/>
      <c r="IK22" s="279"/>
      <c r="IL22" s="279"/>
      <c r="IM22" s="279"/>
      <c r="IN22" s="279"/>
      <c r="IO22" s="279"/>
      <c r="IP22" s="279"/>
      <c r="IQ22" s="279"/>
      <c r="IR22" s="279"/>
      <c r="IS22" s="279"/>
      <c r="IT22" s="279"/>
    </row>
    <row r="23" spans="1:254" ht="11.1" customHeight="1" x14ac:dyDescent="0.2">
      <c r="A23" s="296" t="s">
        <v>1523</v>
      </c>
      <c r="B23" s="297">
        <f t="shared" si="0"/>
        <v>52560</v>
      </c>
      <c r="C23" s="298"/>
      <c r="D23" s="299"/>
      <c r="E23" s="297">
        <v>4380</v>
      </c>
      <c r="F23" s="300"/>
      <c r="G23" s="300"/>
      <c r="H23" s="296">
        <f t="shared" si="1"/>
        <v>0</v>
      </c>
      <c r="I23" s="296" t="s">
        <v>1523</v>
      </c>
      <c r="J23" s="297">
        <f t="shared" si="2"/>
        <v>52560</v>
      </c>
      <c r="K23" s="298"/>
      <c r="L23" s="299"/>
      <c r="M23" s="297">
        <v>4380</v>
      </c>
      <c r="N23" s="300"/>
      <c r="O23" s="300"/>
      <c r="P23" s="294"/>
      <c r="Q23" s="295"/>
      <c r="R23" s="295"/>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279"/>
      <c r="GT23" s="279"/>
      <c r="GU23" s="279"/>
      <c r="GV23" s="279"/>
      <c r="GW23" s="279"/>
      <c r="GX23" s="279"/>
      <c r="GY23" s="279"/>
      <c r="GZ23" s="279"/>
      <c r="HA23" s="279"/>
      <c r="HB23" s="279"/>
      <c r="HC23" s="279"/>
      <c r="HD23" s="279"/>
      <c r="HE23" s="279"/>
      <c r="HF23" s="279"/>
      <c r="HG23" s="279"/>
      <c r="HH23" s="279"/>
      <c r="HI23" s="279"/>
      <c r="HJ23" s="279"/>
      <c r="HK23" s="279"/>
      <c r="HL23" s="279"/>
      <c r="HM23" s="279"/>
      <c r="HN23" s="279"/>
      <c r="HO23" s="279"/>
      <c r="HP23" s="279"/>
      <c r="HQ23" s="279"/>
      <c r="HR23" s="279"/>
      <c r="HS23" s="279"/>
      <c r="HT23" s="279"/>
      <c r="HU23" s="279"/>
      <c r="HV23" s="279"/>
      <c r="HW23" s="279"/>
      <c r="HX23" s="279"/>
      <c r="HY23" s="279"/>
      <c r="HZ23" s="279"/>
      <c r="IA23" s="279"/>
      <c r="IB23" s="279"/>
      <c r="IC23" s="279"/>
      <c r="ID23" s="279"/>
      <c r="IE23" s="279"/>
      <c r="IF23" s="279"/>
      <c r="IG23" s="279"/>
      <c r="IH23" s="279"/>
      <c r="II23" s="279"/>
      <c r="IJ23" s="279"/>
      <c r="IK23" s="279"/>
      <c r="IL23" s="279"/>
      <c r="IM23" s="279"/>
      <c r="IN23" s="279"/>
      <c r="IO23" s="279"/>
      <c r="IP23" s="279"/>
      <c r="IQ23" s="279"/>
      <c r="IR23" s="279"/>
      <c r="IS23" s="279"/>
      <c r="IT23" s="279"/>
    </row>
    <row r="24" spans="1:254" ht="11.1" customHeight="1" x14ac:dyDescent="0.2">
      <c r="A24" s="301" t="s">
        <v>1524</v>
      </c>
      <c r="B24" s="302">
        <f t="shared" si="0"/>
        <v>50976</v>
      </c>
      <c r="C24" s="303"/>
      <c r="D24" s="304"/>
      <c r="E24" s="302">
        <v>4248</v>
      </c>
      <c r="F24" s="305"/>
      <c r="G24" s="305"/>
      <c r="H24" s="301">
        <f t="shared" si="1"/>
        <v>0</v>
      </c>
      <c r="I24" s="301" t="s">
        <v>1524</v>
      </c>
      <c r="J24" s="302">
        <f t="shared" si="2"/>
        <v>50976</v>
      </c>
      <c r="K24" s="303"/>
      <c r="L24" s="304"/>
      <c r="M24" s="302">
        <v>4248</v>
      </c>
      <c r="N24" s="305"/>
      <c r="O24" s="305"/>
      <c r="P24" s="294"/>
      <c r="Q24" s="295"/>
      <c r="R24" s="295"/>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79"/>
      <c r="GH24" s="279"/>
      <c r="GI24" s="279"/>
      <c r="GJ24" s="279"/>
      <c r="GK24" s="279"/>
      <c r="GL24" s="279"/>
      <c r="GM24" s="279"/>
      <c r="GN24" s="279"/>
      <c r="GO24" s="279"/>
      <c r="GP24" s="279"/>
      <c r="GQ24" s="279"/>
      <c r="GR24" s="279"/>
      <c r="GS24" s="279"/>
      <c r="GT24" s="279"/>
      <c r="GU24" s="279"/>
      <c r="GV24" s="279"/>
      <c r="GW24" s="279"/>
      <c r="GX24" s="279"/>
      <c r="GY24" s="279"/>
      <c r="GZ24" s="279"/>
      <c r="HA24" s="279"/>
      <c r="HB24" s="279"/>
      <c r="HC24" s="279"/>
      <c r="HD24" s="279"/>
      <c r="HE24" s="279"/>
      <c r="HF24" s="279"/>
      <c r="HG24" s="279"/>
      <c r="HH24" s="279"/>
      <c r="HI24" s="279"/>
      <c r="HJ24" s="279"/>
      <c r="HK24" s="279"/>
      <c r="HL24" s="279"/>
      <c r="HM24" s="279"/>
      <c r="HN24" s="279"/>
      <c r="HO24" s="279"/>
      <c r="HP24" s="279"/>
      <c r="HQ24" s="279"/>
      <c r="HR24" s="279"/>
      <c r="HS24" s="279"/>
      <c r="HT24" s="279"/>
      <c r="HU24" s="279"/>
      <c r="HV24" s="279"/>
      <c r="HW24" s="279"/>
      <c r="HX24" s="279"/>
      <c r="HY24" s="279"/>
      <c r="HZ24" s="279"/>
      <c r="IA24" s="279"/>
      <c r="IB24" s="279"/>
      <c r="IC24" s="279"/>
      <c r="ID24" s="279"/>
      <c r="IE24" s="279"/>
      <c r="IF24" s="279"/>
      <c r="IG24" s="279"/>
      <c r="IH24" s="279"/>
      <c r="II24" s="279"/>
      <c r="IJ24" s="279"/>
      <c r="IK24" s="279"/>
      <c r="IL24" s="279"/>
      <c r="IM24" s="279"/>
      <c r="IN24" s="279"/>
      <c r="IO24" s="279"/>
      <c r="IP24" s="279"/>
      <c r="IQ24" s="279"/>
      <c r="IR24" s="279"/>
      <c r="IS24" s="279"/>
      <c r="IT24" s="279"/>
    </row>
    <row r="25" spans="1:254" ht="11.1" customHeight="1" x14ac:dyDescent="0.2">
      <c r="A25" s="296" t="s">
        <v>1525</v>
      </c>
      <c r="B25" s="297">
        <f t="shared" si="0"/>
        <v>49392</v>
      </c>
      <c r="C25" s="298" t="s">
        <v>1510</v>
      </c>
      <c r="D25" s="299">
        <f>G25*12</f>
        <v>1584</v>
      </c>
      <c r="E25" s="297">
        <v>4116</v>
      </c>
      <c r="F25" s="300" t="s">
        <v>1510</v>
      </c>
      <c r="G25" s="300">
        <v>132</v>
      </c>
      <c r="H25" s="296">
        <f t="shared" si="1"/>
        <v>0</v>
      </c>
      <c r="I25" s="296" t="s">
        <v>1525</v>
      </c>
      <c r="J25" s="297">
        <f t="shared" si="2"/>
        <v>49392</v>
      </c>
      <c r="K25" s="298" t="s">
        <v>1510</v>
      </c>
      <c r="L25" s="299">
        <f>O25*12</f>
        <v>1584</v>
      </c>
      <c r="M25" s="297">
        <v>4116</v>
      </c>
      <c r="N25" s="300" t="s">
        <v>1510</v>
      </c>
      <c r="O25" s="300">
        <v>132</v>
      </c>
      <c r="P25" s="294"/>
      <c r="Q25" s="295"/>
      <c r="R25" s="295"/>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79"/>
      <c r="HV25" s="279"/>
      <c r="HW25" s="279"/>
      <c r="HX25" s="279"/>
      <c r="HY25" s="279"/>
      <c r="HZ25" s="279"/>
      <c r="IA25" s="279"/>
      <c r="IB25" s="279"/>
      <c r="IC25" s="279"/>
      <c r="ID25" s="279"/>
      <c r="IE25" s="279"/>
      <c r="IF25" s="279"/>
      <c r="IG25" s="279"/>
      <c r="IH25" s="279"/>
      <c r="II25" s="279"/>
      <c r="IJ25" s="279"/>
      <c r="IK25" s="279"/>
      <c r="IL25" s="279"/>
      <c r="IM25" s="279"/>
      <c r="IN25" s="279"/>
      <c r="IO25" s="279"/>
      <c r="IP25" s="279"/>
      <c r="IQ25" s="279"/>
      <c r="IR25" s="279"/>
      <c r="IS25" s="279"/>
      <c r="IT25" s="279"/>
    </row>
    <row r="26" spans="1:254" ht="11.1" customHeight="1" x14ac:dyDescent="0.2">
      <c r="A26" s="301" t="s">
        <v>1526</v>
      </c>
      <c r="B26" s="302">
        <f t="shared" si="0"/>
        <v>47808</v>
      </c>
      <c r="C26" s="303"/>
      <c r="D26" s="304"/>
      <c r="E26" s="302">
        <v>3984</v>
      </c>
      <c r="F26" s="305"/>
      <c r="G26" s="305"/>
      <c r="H26" s="301">
        <f t="shared" si="1"/>
        <v>0</v>
      </c>
      <c r="I26" s="301" t="s">
        <v>1526</v>
      </c>
      <c r="J26" s="302">
        <f t="shared" si="2"/>
        <v>47808</v>
      </c>
      <c r="K26" s="303"/>
      <c r="L26" s="304"/>
      <c r="M26" s="302">
        <v>3984</v>
      </c>
      <c r="N26" s="305"/>
      <c r="O26" s="305"/>
      <c r="P26" s="294"/>
      <c r="Q26" s="295"/>
      <c r="R26" s="295"/>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row>
    <row r="27" spans="1:254" ht="11.1" customHeight="1" x14ac:dyDescent="0.2">
      <c r="A27" s="296" t="s">
        <v>1527</v>
      </c>
      <c r="B27" s="297">
        <f t="shared" si="0"/>
        <v>46296</v>
      </c>
      <c r="C27" s="298"/>
      <c r="D27" s="299"/>
      <c r="E27" s="297">
        <v>3858</v>
      </c>
      <c r="F27" s="300"/>
      <c r="G27" s="300"/>
      <c r="H27" s="296">
        <f t="shared" si="1"/>
        <v>0</v>
      </c>
      <c r="I27" s="296" t="s">
        <v>1527</v>
      </c>
      <c r="J27" s="297">
        <f t="shared" si="2"/>
        <v>46296</v>
      </c>
      <c r="K27" s="298"/>
      <c r="L27" s="299"/>
      <c r="M27" s="297">
        <v>3858</v>
      </c>
      <c r="N27" s="300"/>
      <c r="O27" s="300"/>
      <c r="P27" s="294"/>
      <c r="Q27" s="295"/>
      <c r="R27" s="295"/>
      <c r="S27" s="295"/>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79"/>
      <c r="GQ27" s="279"/>
      <c r="GR27" s="279"/>
      <c r="GS27" s="279"/>
      <c r="GT27" s="279"/>
      <c r="GU27" s="279"/>
      <c r="GV27" s="279"/>
      <c r="GW27" s="279"/>
      <c r="GX27" s="279"/>
      <c r="GY27" s="279"/>
      <c r="GZ27" s="279"/>
      <c r="HA27" s="279"/>
      <c r="HB27" s="279"/>
      <c r="HC27" s="279"/>
      <c r="HD27" s="279"/>
      <c r="HE27" s="279"/>
      <c r="HF27" s="279"/>
      <c r="HG27" s="279"/>
      <c r="HH27" s="279"/>
      <c r="HI27" s="279"/>
      <c r="HJ27" s="279"/>
      <c r="HK27" s="279"/>
      <c r="HL27" s="279"/>
      <c r="HM27" s="279"/>
      <c r="HN27" s="279"/>
      <c r="HO27" s="279"/>
      <c r="HP27" s="279"/>
      <c r="HQ27" s="279"/>
      <c r="HR27" s="279"/>
      <c r="HS27" s="279"/>
      <c r="HT27" s="279"/>
      <c r="HU27" s="279"/>
      <c r="HV27" s="279"/>
      <c r="HW27" s="279"/>
      <c r="HX27" s="279"/>
      <c r="HY27" s="279"/>
      <c r="HZ27" s="279"/>
      <c r="IA27" s="279"/>
      <c r="IB27" s="279"/>
      <c r="IC27" s="279"/>
      <c r="ID27" s="279"/>
      <c r="IE27" s="279"/>
      <c r="IF27" s="279"/>
      <c r="IG27" s="279"/>
      <c r="IH27" s="279"/>
      <c r="II27" s="279"/>
      <c r="IJ27" s="279"/>
      <c r="IK27" s="279"/>
      <c r="IL27" s="279"/>
      <c r="IM27" s="279"/>
      <c r="IN27" s="279"/>
      <c r="IO27" s="279"/>
      <c r="IP27" s="279"/>
      <c r="IQ27" s="279"/>
      <c r="IR27" s="279"/>
      <c r="IS27" s="279"/>
      <c r="IT27" s="279"/>
    </row>
    <row r="28" spans="1:254" ht="11.1" customHeight="1" x14ac:dyDescent="0.2">
      <c r="A28" s="301" t="s">
        <v>1528</v>
      </c>
      <c r="B28" s="302">
        <f t="shared" si="0"/>
        <v>44784</v>
      </c>
      <c r="C28" s="303"/>
      <c r="D28" s="304"/>
      <c r="E28" s="302">
        <v>3732</v>
      </c>
      <c r="F28" s="305"/>
      <c r="G28" s="305"/>
      <c r="H28" s="301">
        <f t="shared" si="1"/>
        <v>0</v>
      </c>
      <c r="I28" s="301" t="s">
        <v>1528</v>
      </c>
      <c r="J28" s="302">
        <f t="shared" si="2"/>
        <v>44784</v>
      </c>
      <c r="K28" s="303"/>
      <c r="L28" s="304"/>
      <c r="M28" s="302">
        <v>3732</v>
      </c>
      <c r="N28" s="305"/>
      <c r="O28" s="305"/>
      <c r="P28" s="294"/>
      <c r="Q28" s="295"/>
      <c r="R28" s="295"/>
      <c r="S28" s="295"/>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279"/>
      <c r="ES28" s="279"/>
      <c r="ET28" s="279"/>
      <c r="EU28" s="279"/>
      <c r="EV28" s="279"/>
      <c r="EW28" s="279"/>
      <c r="EX28" s="279"/>
      <c r="EY28" s="279"/>
      <c r="EZ28" s="279"/>
      <c r="FA28" s="279"/>
      <c r="FB28" s="279"/>
      <c r="FC28" s="279"/>
      <c r="FD28" s="279"/>
      <c r="FE28" s="279"/>
      <c r="FF28" s="279"/>
      <c r="FG28" s="279"/>
      <c r="FH28" s="279"/>
      <c r="FI28" s="279"/>
      <c r="FJ28" s="279"/>
      <c r="FK28" s="279"/>
      <c r="FL28" s="279"/>
      <c r="FM28" s="279"/>
      <c r="FN28" s="279"/>
      <c r="FO28" s="279"/>
      <c r="FP28" s="279"/>
      <c r="FQ28" s="279"/>
      <c r="FR28" s="279"/>
      <c r="FS28" s="279"/>
      <c r="FT28" s="279"/>
      <c r="FU28" s="279"/>
      <c r="FV28" s="279"/>
      <c r="FW28" s="279"/>
      <c r="FX28" s="279"/>
      <c r="FY28" s="279"/>
      <c r="FZ28" s="279"/>
      <c r="GA28" s="279"/>
      <c r="GB28" s="279"/>
      <c r="GC28" s="279"/>
      <c r="GD28" s="279"/>
      <c r="GE28" s="279"/>
      <c r="GF28" s="279"/>
      <c r="GG28" s="279"/>
      <c r="GH28" s="279"/>
      <c r="GI28" s="279"/>
      <c r="GJ28" s="279"/>
      <c r="GK28" s="279"/>
      <c r="GL28" s="279"/>
      <c r="GM28" s="279"/>
      <c r="GN28" s="279"/>
      <c r="GO28" s="279"/>
      <c r="GP28" s="279"/>
      <c r="GQ28" s="279"/>
      <c r="GR28" s="279"/>
      <c r="GS28" s="279"/>
      <c r="GT28" s="279"/>
      <c r="GU28" s="279"/>
      <c r="GV28" s="279"/>
      <c r="GW28" s="279"/>
      <c r="GX28" s="279"/>
      <c r="GY28" s="279"/>
      <c r="GZ28" s="279"/>
      <c r="HA28" s="279"/>
      <c r="HB28" s="279"/>
      <c r="HC28" s="279"/>
      <c r="HD28" s="279"/>
      <c r="HE28" s="279"/>
      <c r="HF28" s="279"/>
      <c r="HG28" s="279"/>
      <c r="HH28" s="279"/>
      <c r="HI28" s="279"/>
      <c r="HJ28" s="279"/>
      <c r="HK28" s="279"/>
      <c r="HL28" s="279"/>
      <c r="HM28" s="279"/>
      <c r="HN28" s="279"/>
      <c r="HO28" s="279"/>
      <c r="HP28" s="279"/>
      <c r="HQ28" s="279"/>
      <c r="HR28" s="279"/>
      <c r="HS28" s="279"/>
      <c r="HT28" s="279"/>
      <c r="HU28" s="279"/>
      <c r="HV28" s="279"/>
      <c r="HW28" s="279"/>
      <c r="HX28" s="279"/>
      <c r="HY28" s="279"/>
      <c r="HZ28" s="279"/>
      <c r="IA28" s="279"/>
      <c r="IB28" s="279"/>
      <c r="IC28" s="279"/>
      <c r="ID28" s="279"/>
      <c r="IE28" s="279"/>
      <c r="IF28" s="279"/>
      <c r="IG28" s="279"/>
      <c r="IH28" s="279"/>
      <c r="II28" s="279"/>
      <c r="IJ28" s="279"/>
      <c r="IK28" s="279"/>
      <c r="IL28" s="279"/>
      <c r="IM28" s="279"/>
      <c r="IN28" s="279"/>
      <c r="IO28" s="279"/>
      <c r="IP28" s="279"/>
      <c r="IQ28" s="279"/>
      <c r="IR28" s="279"/>
      <c r="IS28" s="279"/>
      <c r="IT28" s="279"/>
    </row>
    <row r="29" spans="1:254" ht="11.1" customHeight="1" x14ac:dyDescent="0.2">
      <c r="A29" s="296" t="s">
        <v>1529</v>
      </c>
      <c r="B29" s="297">
        <f t="shared" si="0"/>
        <v>43272</v>
      </c>
      <c r="C29" s="298"/>
      <c r="D29" s="299"/>
      <c r="E29" s="297">
        <v>3606</v>
      </c>
      <c r="F29" s="300"/>
      <c r="G29" s="300"/>
      <c r="H29" s="296">
        <f t="shared" si="1"/>
        <v>0</v>
      </c>
      <c r="I29" s="296" t="s">
        <v>1529</v>
      </c>
      <c r="J29" s="297">
        <f t="shared" si="2"/>
        <v>43272</v>
      </c>
      <c r="K29" s="298"/>
      <c r="L29" s="299"/>
      <c r="M29" s="297">
        <v>3606</v>
      </c>
      <c r="N29" s="300"/>
      <c r="O29" s="300"/>
      <c r="P29" s="294"/>
      <c r="Q29" s="295"/>
      <c r="R29" s="295"/>
      <c r="S29" s="295"/>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279"/>
      <c r="GT29" s="279"/>
      <c r="GU29" s="279"/>
      <c r="GV29" s="279"/>
      <c r="GW29" s="279"/>
      <c r="GX29" s="279"/>
      <c r="GY29" s="279"/>
      <c r="GZ29" s="279"/>
      <c r="HA29" s="279"/>
      <c r="HB29" s="279"/>
      <c r="HC29" s="279"/>
      <c r="HD29" s="279"/>
      <c r="HE29" s="279"/>
      <c r="HF29" s="279"/>
      <c r="HG29" s="279"/>
      <c r="HH29" s="279"/>
      <c r="HI29" s="279"/>
      <c r="HJ29" s="279"/>
      <c r="HK29" s="279"/>
      <c r="HL29" s="279"/>
      <c r="HM29" s="279"/>
      <c r="HN29" s="279"/>
      <c r="HO29" s="279"/>
      <c r="HP29" s="279"/>
      <c r="HQ29" s="279"/>
      <c r="HR29" s="279"/>
      <c r="HS29" s="279"/>
      <c r="HT29" s="279"/>
      <c r="HU29" s="279"/>
      <c r="HV29" s="279"/>
      <c r="HW29" s="279"/>
      <c r="HX29" s="279"/>
      <c r="HY29" s="279"/>
      <c r="HZ29" s="279"/>
      <c r="IA29" s="279"/>
      <c r="IB29" s="279"/>
      <c r="IC29" s="279"/>
      <c r="ID29" s="279"/>
      <c r="IE29" s="279"/>
      <c r="IF29" s="279"/>
      <c r="IG29" s="279"/>
      <c r="IH29" s="279"/>
      <c r="II29" s="279"/>
      <c r="IJ29" s="279"/>
      <c r="IK29" s="279"/>
      <c r="IL29" s="279"/>
      <c r="IM29" s="279"/>
      <c r="IN29" s="279"/>
      <c r="IO29" s="279"/>
      <c r="IP29" s="279"/>
      <c r="IQ29" s="279"/>
      <c r="IR29" s="279"/>
      <c r="IS29" s="279"/>
      <c r="IT29" s="279"/>
    </row>
    <row r="30" spans="1:254" ht="11.1" customHeight="1" x14ac:dyDescent="0.2">
      <c r="A30" s="301" t="s">
        <v>1530</v>
      </c>
      <c r="B30" s="302">
        <f t="shared" si="0"/>
        <v>41760</v>
      </c>
      <c r="C30" s="303"/>
      <c r="D30" s="304"/>
      <c r="E30" s="302">
        <v>3480</v>
      </c>
      <c r="F30" s="305"/>
      <c r="G30" s="305"/>
      <c r="H30" s="301">
        <f t="shared" si="1"/>
        <v>0</v>
      </c>
      <c r="I30" s="301" t="s">
        <v>1530</v>
      </c>
      <c r="J30" s="302">
        <f t="shared" si="2"/>
        <v>41760</v>
      </c>
      <c r="K30" s="303"/>
      <c r="L30" s="304"/>
      <c r="M30" s="302">
        <v>3480</v>
      </c>
      <c r="N30" s="305"/>
      <c r="O30" s="305"/>
      <c r="P30" s="294"/>
      <c r="Q30" s="295"/>
      <c r="R30" s="295"/>
      <c r="S30" s="295"/>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c r="HN30" s="279"/>
      <c r="HO30" s="279"/>
      <c r="HP30" s="279"/>
      <c r="HQ30" s="279"/>
      <c r="HR30" s="279"/>
      <c r="HS30" s="279"/>
      <c r="HT30" s="279"/>
      <c r="HU30" s="279"/>
      <c r="HV30" s="279"/>
      <c r="HW30" s="279"/>
      <c r="HX30" s="279"/>
      <c r="HY30" s="279"/>
      <c r="HZ30" s="279"/>
      <c r="IA30" s="279"/>
      <c r="IB30" s="279"/>
      <c r="IC30" s="279"/>
      <c r="ID30" s="279"/>
      <c r="IE30" s="279"/>
      <c r="IF30" s="279"/>
      <c r="IG30" s="279"/>
      <c r="IH30" s="279"/>
      <c r="II30" s="279"/>
      <c r="IJ30" s="279"/>
      <c r="IK30" s="279"/>
      <c r="IL30" s="279"/>
      <c r="IM30" s="279"/>
      <c r="IN30" s="279"/>
      <c r="IO30" s="279"/>
      <c r="IP30" s="279"/>
      <c r="IQ30" s="279"/>
      <c r="IR30" s="279"/>
      <c r="IS30" s="279"/>
      <c r="IT30" s="279"/>
    </row>
    <row r="31" spans="1:254" ht="11.1" customHeight="1" x14ac:dyDescent="0.2">
      <c r="A31" s="296" t="s">
        <v>1531</v>
      </c>
      <c r="B31" s="297">
        <f t="shared" si="0"/>
        <v>40248</v>
      </c>
      <c r="C31" s="298"/>
      <c r="D31" s="299"/>
      <c r="E31" s="297">
        <v>3354</v>
      </c>
      <c r="F31" s="300"/>
      <c r="G31" s="300"/>
      <c r="H31" s="296">
        <f t="shared" si="1"/>
        <v>0</v>
      </c>
      <c r="I31" s="296" t="s">
        <v>1531</v>
      </c>
      <c r="J31" s="297">
        <f t="shared" si="2"/>
        <v>40248</v>
      </c>
      <c r="K31" s="298"/>
      <c r="L31" s="299"/>
      <c r="M31" s="297">
        <v>3354</v>
      </c>
      <c r="N31" s="300"/>
      <c r="O31" s="300"/>
      <c r="P31" s="294"/>
      <c r="Q31" s="295"/>
      <c r="R31" s="295"/>
      <c r="S31" s="306"/>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79"/>
      <c r="HV31" s="279"/>
      <c r="HW31" s="279"/>
      <c r="HX31" s="279"/>
      <c r="HY31" s="279"/>
      <c r="HZ31" s="279"/>
      <c r="IA31" s="279"/>
      <c r="IB31" s="279"/>
      <c r="IC31" s="279"/>
      <c r="ID31" s="279"/>
      <c r="IE31" s="279"/>
      <c r="IF31" s="279"/>
      <c r="IG31" s="279"/>
      <c r="IH31" s="279"/>
      <c r="II31" s="279"/>
      <c r="IJ31" s="279"/>
      <c r="IK31" s="279"/>
      <c r="IL31" s="279"/>
      <c r="IM31" s="279"/>
      <c r="IN31" s="279"/>
      <c r="IO31" s="279"/>
      <c r="IP31" s="279"/>
      <c r="IQ31" s="279"/>
      <c r="IR31" s="279"/>
      <c r="IS31" s="279"/>
      <c r="IT31" s="279"/>
    </row>
    <row r="32" spans="1:254" ht="11.1" customHeight="1" x14ac:dyDescent="0.2">
      <c r="A32" s="301" t="s">
        <v>1532</v>
      </c>
      <c r="B32" s="302">
        <f t="shared" si="0"/>
        <v>38736</v>
      </c>
      <c r="C32" s="303" t="s">
        <v>1510</v>
      </c>
      <c r="D32" s="304">
        <f>G32*12</f>
        <v>1512</v>
      </c>
      <c r="E32" s="302">
        <v>3228</v>
      </c>
      <c r="F32" s="305" t="s">
        <v>1510</v>
      </c>
      <c r="G32" s="305">
        <v>126</v>
      </c>
      <c r="H32" s="301">
        <f t="shared" si="1"/>
        <v>0</v>
      </c>
      <c r="I32" s="301" t="s">
        <v>1532</v>
      </c>
      <c r="J32" s="302">
        <f t="shared" si="2"/>
        <v>38736</v>
      </c>
      <c r="K32" s="303" t="s">
        <v>1510</v>
      </c>
      <c r="L32" s="304">
        <f>O32*12</f>
        <v>1512</v>
      </c>
      <c r="M32" s="302">
        <v>3228</v>
      </c>
      <c r="N32" s="305" t="s">
        <v>1510</v>
      </c>
      <c r="O32" s="305">
        <v>126</v>
      </c>
      <c r="P32" s="294"/>
      <c r="Q32" s="295"/>
      <c r="R32" s="295"/>
      <c r="S32" s="295"/>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79"/>
      <c r="GH32" s="279"/>
      <c r="GI32" s="279"/>
      <c r="GJ32" s="279"/>
      <c r="GK32" s="279"/>
      <c r="GL32" s="279"/>
      <c r="GM32" s="279"/>
      <c r="GN32" s="279"/>
      <c r="GO32" s="279"/>
      <c r="GP32" s="279"/>
      <c r="GQ32" s="279"/>
      <c r="GR32" s="279"/>
      <c r="GS32" s="279"/>
      <c r="GT32" s="279"/>
      <c r="GU32" s="279"/>
      <c r="GV32" s="279"/>
      <c r="GW32" s="279"/>
      <c r="GX32" s="279"/>
      <c r="GY32" s="279"/>
      <c r="GZ32" s="279"/>
      <c r="HA32" s="279"/>
      <c r="HB32" s="279"/>
      <c r="HC32" s="279"/>
      <c r="HD32" s="279"/>
      <c r="HE32" s="279"/>
      <c r="HF32" s="279"/>
      <c r="HG32" s="279"/>
      <c r="HH32" s="279"/>
      <c r="HI32" s="279"/>
      <c r="HJ32" s="279"/>
      <c r="HK32" s="279"/>
      <c r="HL32" s="279"/>
      <c r="HM32" s="279"/>
      <c r="HN32" s="279"/>
      <c r="HO32" s="279"/>
      <c r="HP32" s="279"/>
      <c r="HQ32" s="279"/>
      <c r="HR32" s="279"/>
      <c r="HS32" s="279"/>
      <c r="HT32" s="279"/>
      <c r="HU32" s="279"/>
      <c r="HV32" s="279"/>
      <c r="HW32" s="279"/>
      <c r="HX32" s="279"/>
      <c r="HY32" s="279"/>
      <c r="HZ32" s="279"/>
      <c r="IA32" s="279"/>
      <c r="IB32" s="279"/>
      <c r="IC32" s="279"/>
      <c r="ID32" s="279"/>
      <c r="IE32" s="279"/>
      <c r="IF32" s="279"/>
      <c r="IG32" s="279"/>
      <c r="IH32" s="279"/>
      <c r="II32" s="279"/>
      <c r="IJ32" s="279"/>
      <c r="IK32" s="279"/>
      <c r="IL32" s="279"/>
      <c r="IM32" s="279"/>
      <c r="IN32" s="279"/>
      <c r="IO32" s="279"/>
      <c r="IP32" s="279"/>
      <c r="IQ32" s="279"/>
      <c r="IR32" s="279"/>
      <c r="IS32" s="279"/>
      <c r="IT32" s="279"/>
    </row>
    <row r="33" spans="1:254" ht="11.1" customHeight="1" x14ac:dyDescent="0.2">
      <c r="A33" s="296" t="s">
        <v>1533</v>
      </c>
      <c r="B33" s="297">
        <f t="shared" si="0"/>
        <v>37428</v>
      </c>
      <c r="C33" s="298"/>
      <c r="D33" s="299"/>
      <c r="E33" s="297">
        <v>3119</v>
      </c>
      <c r="F33" s="300"/>
      <c r="G33" s="300"/>
      <c r="H33" s="296">
        <f t="shared" si="1"/>
        <v>0</v>
      </c>
      <c r="I33" s="296" t="s">
        <v>1533</v>
      </c>
      <c r="J33" s="297">
        <f t="shared" si="2"/>
        <v>37428</v>
      </c>
      <c r="K33" s="298"/>
      <c r="L33" s="299"/>
      <c r="M33" s="297">
        <v>3119</v>
      </c>
      <c r="N33" s="300"/>
      <c r="O33" s="300"/>
      <c r="P33" s="294"/>
      <c r="Q33" s="295"/>
      <c r="R33" s="295"/>
      <c r="S33" s="295"/>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c r="HN33" s="279"/>
      <c r="HO33" s="279"/>
      <c r="HP33" s="279"/>
      <c r="HQ33" s="279"/>
      <c r="HR33" s="279"/>
      <c r="HS33" s="279"/>
      <c r="HT33" s="279"/>
      <c r="HU33" s="279"/>
      <c r="HV33" s="279"/>
      <c r="HW33" s="279"/>
      <c r="HX33" s="279"/>
      <c r="HY33" s="279"/>
      <c r="HZ33" s="279"/>
      <c r="IA33" s="279"/>
      <c r="IB33" s="279"/>
      <c r="IC33" s="279"/>
      <c r="ID33" s="279"/>
      <c r="IE33" s="279"/>
      <c r="IF33" s="279"/>
      <c r="IG33" s="279"/>
      <c r="IH33" s="279"/>
      <c r="II33" s="279"/>
      <c r="IJ33" s="279"/>
      <c r="IK33" s="279"/>
      <c r="IL33" s="279"/>
      <c r="IM33" s="279"/>
      <c r="IN33" s="279"/>
      <c r="IO33" s="279"/>
      <c r="IP33" s="279"/>
      <c r="IQ33" s="279"/>
      <c r="IR33" s="279"/>
      <c r="IS33" s="279"/>
      <c r="IT33" s="279"/>
    </row>
    <row r="34" spans="1:254" ht="11.1" customHeight="1" x14ac:dyDescent="0.2">
      <c r="A34" s="301" t="s">
        <v>1534</v>
      </c>
      <c r="B34" s="302">
        <f t="shared" si="0"/>
        <v>36120</v>
      </c>
      <c r="C34" s="303"/>
      <c r="D34" s="304"/>
      <c r="E34" s="302">
        <v>3010</v>
      </c>
      <c r="F34" s="305"/>
      <c r="G34" s="305"/>
      <c r="H34" s="301">
        <f t="shared" si="1"/>
        <v>0</v>
      </c>
      <c r="I34" s="301" t="s">
        <v>1534</v>
      </c>
      <c r="J34" s="302">
        <f t="shared" si="2"/>
        <v>36120</v>
      </c>
      <c r="K34" s="303"/>
      <c r="L34" s="304"/>
      <c r="M34" s="302">
        <v>3010</v>
      </c>
      <c r="N34" s="305"/>
      <c r="O34" s="305"/>
      <c r="P34" s="294"/>
      <c r="Q34" s="295"/>
      <c r="R34" s="295"/>
      <c r="S34" s="295"/>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c r="HN34" s="279"/>
      <c r="HO34" s="279"/>
      <c r="HP34" s="279"/>
      <c r="HQ34" s="279"/>
      <c r="HR34" s="279"/>
      <c r="HS34" s="279"/>
      <c r="HT34" s="279"/>
      <c r="HU34" s="279"/>
      <c r="HV34" s="279"/>
      <c r="HW34" s="279"/>
      <c r="HX34" s="279"/>
      <c r="HY34" s="279"/>
      <c r="HZ34" s="279"/>
      <c r="IA34" s="279"/>
      <c r="IB34" s="279"/>
      <c r="IC34" s="279"/>
      <c r="ID34" s="279"/>
      <c r="IE34" s="279"/>
      <c r="IF34" s="279"/>
      <c r="IG34" s="279"/>
      <c r="IH34" s="279"/>
      <c r="II34" s="279"/>
      <c r="IJ34" s="279"/>
      <c r="IK34" s="279"/>
      <c r="IL34" s="279"/>
      <c r="IM34" s="279"/>
      <c r="IN34" s="279"/>
      <c r="IO34" s="279"/>
      <c r="IP34" s="279"/>
      <c r="IQ34" s="279"/>
      <c r="IR34" s="279"/>
      <c r="IS34" s="279"/>
      <c r="IT34" s="279"/>
    </row>
    <row r="35" spans="1:254" ht="11.1" customHeight="1" x14ac:dyDescent="0.2">
      <c r="A35" s="296" t="s">
        <v>1535</v>
      </c>
      <c r="B35" s="297">
        <f t="shared" si="0"/>
        <v>34812</v>
      </c>
      <c r="C35" s="298"/>
      <c r="D35" s="299"/>
      <c r="E35" s="297">
        <v>2901</v>
      </c>
      <c r="F35" s="300"/>
      <c r="G35" s="300"/>
      <c r="H35" s="296">
        <f t="shared" si="1"/>
        <v>0</v>
      </c>
      <c r="I35" s="296" t="s">
        <v>1535</v>
      </c>
      <c r="J35" s="297">
        <f t="shared" si="2"/>
        <v>34812</v>
      </c>
      <c r="K35" s="298"/>
      <c r="L35" s="299"/>
      <c r="M35" s="297">
        <v>2901</v>
      </c>
      <c r="N35" s="300"/>
      <c r="O35" s="300"/>
      <c r="P35" s="294"/>
      <c r="Q35" s="295"/>
      <c r="R35" s="295"/>
      <c r="S35" s="295"/>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c r="HN35" s="279"/>
      <c r="HO35" s="279"/>
      <c r="HP35" s="279"/>
      <c r="HQ35" s="279"/>
      <c r="HR35" s="279"/>
      <c r="HS35" s="279"/>
      <c r="HT35" s="279"/>
      <c r="HU35" s="279"/>
      <c r="HV35" s="279"/>
      <c r="HW35" s="279"/>
      <c r="HX35" s="279"/>
      <c r="HY35" s="279"/>
      <c r="HZ35" s="279"/>
      <c r="IA35" s="279"/>
      <c r="IB35" s="279"/>
      <c r="IC35" s="279"/>
      <c r="ID35" s="279"/>
      <c r="IE35" s="279"/>
      <c r="IF35" s="279"/>
      <c r="IG35" s="279"/>
      <c r="IH35" s="279"/>
      <c r="II35" s="279"/>
      <c r="IJ35" s="279"/>
      <c r="IK35" s="279"/>
      <c r="IL35" s="279"/>
      <c r="IM35" s="279"/>
      <c r="IN35" s="279"/>
      <c r="IO35" s="279"/>
      <c r="IP35" s="279"/>
      <c r="IQ35" s="279"/>
      <c r="IR35" s="279"/>
      <c r="IS35" s="279"/>
      <c r="IT35" s="279"/>
    </row>
    <row r="36" spans="1:254" ht="11.1" customHeight="1" x14ac:dyDescent="0.2">
      <c r="A36" s="301" t="s">
        <v>1536</v>
      </c>
      <c r="B36" s="302">
        <f t="shared" si="0"/>
        <v>33504</v>
      </c>
      <c r="C36" s="303"/>
      <c r="D36" s="304"/>
      <c r="E36" s="302">
        <v>2792</v>
      </c>
      <c r="F36" s="305"/>
      <c r="G36" s="305"/>
      <c r="H36" s="301">
        <f t="shared" si="1"/>
        <v>0</v>
      </c>
      <c r="I36" s="301" t="s">
        <v>1536</v>
      </c>
      <c r="J36" s="302">
        <f t="shared" si="2"/>
        <v>33504</v>
      </c>
      <c r="K36" s="303"/>
      <c r="L36" s="304"/>
      <c r="M36" s="302">
        <v>2792</v>
      </c>
      <c r="N36" s="305"/>
      <c r="O36" s="305"/>
      <c r="P36" s="294"/>
      <c r="Q36" s="295"/>
      <c r="R36" s="295"/>
      <c r="S36" s="295"/>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c r="HN36" s="279"/>
      <c r="HO36" s="279"/>
      <c r="HP36" s="279"/>
      <c r="HQ36" s="279"/>
      <c r="HR36" s="279"/>
      <c r="HS36" s="279"/>
      <c r="HT36" s="279"/>
      <c r="HU36" s="279"/>
      <c r="HV36" s="279"/>
      <c r="HW36" s="279"/>
      <c r="HX36" s="279"/>
      <c r="HY36" s="279"/>
      <c r="HZ36" s="279"/>
      <c r="IA36" s="279"/>
      <c r="IB36" s="279"/>
      <c r="IC36" s="279"/>
      <c r="ID36" s="279"/>
      <c r="IE36" s="279"/>
      <c r="IF36" s="279"/>
      <c r="IG36" s="279"/>
      <c r="IH36" s="279"/>
      <c r="II36" s="279"/>
      <c r="IJ36" s="279"/>
      <c r="IK36" s="279"/>
      <c r="IL36" s="279"/>
      <c r="IM36" s="279"/>
      <c r="IN36" s="279"/>
      <c r="IO36" s="279"/>
      <c r="IP36" s="279"/>
      <c r="IQ36" s="279"/>
      <c r="IR36" s="279"/>
      <c r="IS36" s="279"/>
      <c r="IT36" s="279"/>
    </row>
    <row r="37" spans="1:254" ht="11.1" customHeight="1" x14ac:dyDescent="0.2">
      <c r="A37" s="296" t="s">
        <v>1537</v>
      </c>
      <c r="B37" s="297">
        <f t="shared" si="0"/>
        <v>32196</v>
      </c>
      <c r="C37" s="298" t="s">
        <v>1510</v>
      </c>
      <c r="D37" s="299">
        <f>G37*12</f>
        <v>1308</v>
      </c>
      <c r="E37" s="297">
        <v>2683</v>
      </c>
      <c r="F37" s="300" t="s">
        <v>1510</v>
      </c>
      <c r="G37" s="300">
        <v>109</v>
      </c>
      <c r="H37" s="296">
        <f t="shared" si="1"/>
        <v>0</v>
      </c>
      <c r="I37" s="296" t="s">
        <v>1537</v>
      </c>
      <c r="J37" s="297">
        <f t="shared" si="2"/>
        <v>32196</v>
      </c>
      <c r="K37" s="298" t="s">
        <v>1510</v>
      </c>
      <c r="L37" s="299">
        <f>O37*12</f>
        <v>1308</v>
      </c>
      <c r="M37" s="297">
        <v>2683</v>
      </c>
      <c r="N37" s="300" t="s">
        <v>1510</v>
      </c>
      <c r="O37" s="300">
        <v>109</v>
      </c>
      <c r="P37" s="294"/>
      <c r="Q37" s="295"/>
      <c r="R37" s="295"/>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c r="HN37" s="279"/>
      <c r="HO37" s="279"/>
      <c r="HP37" s="279"/>
      <c r="HQ37" s="279"/>
      <c r="HR37" s="279"/>
      <c r="HS37" s="279"/>
      <c r="HT37" s="279"/>
      <c r="HU37" s="279"/>
      <c r="HV37" s="279"/>
      <c r="HW37" s="279"/>
      <c r="HX37" s="279"/>
      <c r="HY37" s="279"/>
      <c r="HZ37" s="279"/>
      <c r="IA37" s="279"/>
      <c r="IB37" s="279"/>
      <c r="IC37" s="279"/>
      <c r="ID37" s="279"/>
      <c r="IE37" s="279"/>
      <c r="IF37" s="279"/>
      <c r="IG37" s="279"/>
      <c r="IH37" s="279"/>
      <c r="II37" s="279"/>
      <c r="IJ37" s="279"/>
      <c r="IK37" s="279"/>
      <c r="IL37" s="279"/>
      <c r="IM37" s="279"/>
      <c r="IN37" s="279"/>
      <c r="IO37" s="279"/>
      <c r="IP37" s="279"/>
      <c r="IQ37" s="279"/>
      <c r="IR37" s="279"/>
      <c r="IS37" s="279"/>
      <c r="IT37" s="279"/>
    </row>
    <row r="38" spans="1:254" ht="11.1" customHeight="1" x14ac:dyDescent="0.2">
      <c r="A38" s="301" t="s">
        <v>1538</v>
      </c>
      <c r="B38" s="302">
        <f t="shared" si="0"/>
        <v>30996</v>
      </c>
      <c r="C38" s="303"/>
      <c r="D38" s="304"/>
      <c r="E38" s="302">
        <v>2583</v>
      </c>
      <c r="F38" s="305"/>
      <c r="G38" s="305"/>
      <c r="H38" s="301">
        <f t="shared" si="1"/>
        <v>0</v>
      </c>
      <c r="I38" s="301" t="s">
        <v>1538</v>
      </c>
      <c r="J38" s="302">
        <f t="shared" si="2"/>
        <v>30996</v>
      </c>
      <c r="K38" s="303"/>
      <c r="L38" s="304"/>
      <c r="M38" s="302">
        <v>2583</v>
      </c>
      <c r="N38" s="305"/>
      <c r="O38" s="305"/>
      <c r="P38" s="294"/>
      <c r="Q38" s="295"/>
      <c r="R38" s="295"/>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c r="EF38" s="279"/>
      <c r="EG38" s="279"/>
      <c r="EH38" s="279"/>
      <c r="EI38" s="279"/>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79"/>
      <c r="FU38" s="279"/>
      <c r="FV38" s="279"/>
      <c r="FW38" s="279"/>
      <c r="FX38" s="279"/>
      <c r="FY38" s="279"/>
      <c r="FZ38" s="279"/>
      <c r="GA38" s="279"/>
      <c r="GB38" s="279"/>
      <c r="GC38" s="279"/>
      <c r="GD38" s="279"/>
      <c r="GE38" s="279"/>
      <c r="GF38" s="279"/>
      <c r="GG38" s="279"/>
      <c r="GH38" s="279"/>
      <c r="GI38" s="279"/>
      <c r="GJ38" s="279"/>
      <c r="GK38" s="279"/>
      <c r="GL38" s="279"/>
      <c r="GM38" s="279"/>
      <c r="GN38" s="279"/>
      <c r="GO38" s="279"/>
      <c r="GP38" s="279"/>
      <c r="GQ38" s="279"/>
      <c r="GR38" s="279"/>
      <c r="GS38" s="279"/>
      <c r="GT38" s="279"/>
      <c r="GU38" s="279"/>
      <c r="GV38" s="279"/>
      <c r="GW38" s="279"/>
      <c r="GX38" s="279"/>
      <c r="GY38" s="279"/>
      <c r="GZ38" s="279"/>
      <c r="HA38" s="279"/>
      <c r="HB38" s="279"/>
      <c r="HC38" s="279"/>
      <c r="HD38" s="279"/>
      <c r="HE38" s="279"/>
      <c r="HF38" s="279"/>
      <c r="HG38" s="279"/>
      <c r="HH38" s="279"/>
      <c r="HI38" s="279"/>
      <c r="HJ38" s="279"/>
      <c r="HK38" s="279"/>
      <c r="HL38" s="279"/>
      <c r="HM38" s="279"/>
      <c r="HN38" s="279"/>
      <c r="HO38" s="279"/>
      <c r="HP38" s="279"/>
      <c r="HQ38" s="279"/>
      <c r="HR38" s="279"/>
      <c r="HS38" s="279"/>
      <c r="HT38" s="279"/>
      <c r="HU38" s="279"/>
      <c r="HV38" s="279"/>
      <c r="HW38" s="279"/>
      <c r="HX38" s="279"/>
      <c r="HY38" s="279"/>
      <c r="HZ38" s="279"/>
      <c r="IA38" s="279"/>
      <c r="IB38" s="279"/>
      <c r="IC38" s="279"/>
      <c r="ID38" s="279"/>
      <c r="IE38" s="279"/>
      <c r="IF38" s="279"/>
      <c r="IG38" s="279"/>
      <c r="IH38" s="279"/>
      <c r="II38" s="279"/>
      <c r="IJ38" s="279"/>
      <c r="IK38" s="279"/>
      <c r="IL38" s="279"/>
      <c r="IM38" s="279"/>
      <c r="IN38" s="279"/>
      <c r="IO38" s="279"/>
      <c r="IP38" s="279"/>
      <c r="IQ38" s="279"/>
      <c r="IR38" s="279"/>
      <c r="IS38" s="279"/>
      <c r="IT38" s="279"/>
    </row>
    <row r="39" spans="1:254" ht="11.1" customHeight="1" x14ac:dyDescent="0.2">
      <c r="A39" s="296" t="s">
        <v>1539</v>
      </c>
      <c r="B39" s="297">
        <f t="shared" si="0"/>
        <v>29796</v>
      </c>
      <c r="C39" s="298"/>
      <c r="D39" s="299"/>
      <c r="E39" s="297">
        <v>2483</v>
      </c>
      <c r="F39" s="300"/>
      <c r="G39" s="300"/>
      <c r="H39" s="296">
        <f t="shared" si="1"/>
        <v>0</v>
      </c>
      <c r="I39" s="296" t="s">
        <v>1539</v>
      </c>
      <c r="J39" s="297">
        <f t="shared" si="2"/>
        <v>29796</v>
      </c>
      <c r="K39" s="298"/>
      <c r="L39" s="299"/>
      <c r="M39" s="297">
        <v>2483</v>
      </c>
      <c r="N39" s="300"/>
      <c r="O39" s="300"/>
      <c r="P39" s="294"/>
      <c r="Q39" s="295"/>
      <c r="R39" s="295"/>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c r="EB39" s="279"/>
      <c r="EC39" s="279"/>
      <c r="ED39" s="279"/>
      <c r="EE39" s="279"/>
      <c r="EF39" s="279"/>
      <c r="EG39" s="279"/>
      <c r="EH39" s="279"/>
      <c r="EI39" s="279"/>
      <c r="EJ39" s="279"/>
      <c r="EK39" s="279"/>
      <c r="EL39" s="279"/>
      <c r="EM39" s="279"/>
      <c r="EN39" s="279"/>
      <c r="EO39" s="279"/>
      <c r="EP39" s="279"/>
      <c r="EQ39" s="279"/>
      <c r="ER39" s="279"/>
      <c r="ES39" s="279"/>
      <c r="ET39" s="279"/>
      <c r="EU39" s="279"/>
      <c r="EV39" s="279"/>
      <c r="EW39" s="279"/>
      <c r="EX39" s="279"/>
      <c r="EY39" s="279"/>
      <c r="EZ39" s="279"/>
      <c r="FA39" s="279"/>
      <c r="FB39" s="279"/>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279"/>
      <c r="GT39" s="279"/>
      <c r="GU39" s="279"/>
      <c r="GV39" s="279"/>
      <c r="GW39" s="279"/>
      <c r="GX39" s="279"/>
      <c r="GY39" s="279"/>
      <c r="GZ39" s="279"/>
      <c r="HA39" s="279"/>
      <c r="HB39" s="279"/>
      <c r="HC39" s="279"/>
      <c r="HD39" s="279"/>
      <c r="HE39" s="279"/>
      <c r="HF39" s="279"/>
      <c r="HG39" s="279"/>
      <c r="HH39" s="279"/>
      <c r="HI39" s="279"/>
      <c r="HJ39" s="279"/>
      <c r="HK39" s="279"/>
      <c r="HL39" s="279"/>
      <c r="HM39" s="279"/>
      <c r="HN39" s="279"/>
      <c r="HO39" s="279"/>
      <c r="HP39" s="279"/>
      <c r="HQ39" s="279"/>
      <c r="HR39" s="279"/>
      <c r="HS39" s="279"/>
      <c r="HT39" s="279"/>
      <c r="HU39" s="279"/>
      <c r="HV39" s="279"/>
      <c r="HW39" s="279"/>
      <c r="HX39" s="279"/>
      <c r="HY39" s="279"/>
      <c r="HZ39" s="279"/>
      <c r="IA39" s="279"/>
      <c r="IB39" s="279"/>
      <c r="IC39" s="279"/>
      <c r="ID39" s="279"/>
      <c r="IE39" s="279"/>
      <c r="IF39" s="279"/>
      <c r="IG39" s="279"/>
      <c r="IH39" s="279"/>
      <c r="II39" s="279"/>
      <c r="IJ39" s="279"/>
      <c r="IK39" s="279"/>
      <c r="IL39" s="279"/>
      <c r="IM39" s="279"/>
      <c r="IN39" s="279"/>
      <c r="IO39" s="279"/>
      <c r="IP39" s="279"/>
      <c r="IQ39" s="279"/>
      <c r="IR39" s="279"/>
      <c r="IS39" s="279"/>
      <c r="IT39" s="279"/>
    </row>
    <row r="40" spans="1:254" ht="11.1" customHeight="1" x14ac:dyDescent="0.2">
      <c r="A40" s="301" t="s">
        <v>1540</v>
      </c>
      <c r="B40" s="302">
        <f t="shared" si="0"/>
        <v>28596</v>
      </c>
      <c r="C40" s="303"/>
      <c r="D40" s="304"/>
      <c r="E40" s="302">
        <v>2383</v>
      </c>
      <c r="F40" s="305"/>
      <c r="G40" s="305"/>
      <c r="H40" s="301">
        <f t="shared" si="1"/>
        <v>0</v>
      </c>
      <c r="I40" s="301" t="s">
        <v>1540</v>
      </c>
      <c r="J40" s="302">
        <f t="shared" si="2"/>
        <v>28596</v>
      </c>
      <c r="K40" s="303"/>
      <c r="L40" s="304"/>
      <c r="M40" s="302">
        <v>2383</v>
      </c>
      <c r="N40" s="305"/>
      <c r="O40" s="305"/>
      <c r="P40" s="294"/>
      <c r="Q40" s="295"/>
      <c r="R40" s="295"/>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c r="EB40" s="279"/>
      <c r="EC40" s="279"/>
      <c r="ED40" s="279"/>
      <c r="EE40" s="279"/>
      <c r="EF40" s="279"/>
      <c r="EG40" s="279"/>
      <c r="EH40" s="279"/>
      <c r="EI40" s="279"/>
      <c r="EJ40" s="279"/>
      <c r="EK40" s="279"/>
      <c r="EL40" s="279"/>
      <c r="EM40" s="279"/>
      <c r="EN40" s="279"/>
      <c r="EO40" s="279"/>
      <c r="EP40" s="279"/>
      <c r="EQ40" s="279"/>
      <c r="ER40" s="279"/>
      <c r="ES40" s="279"/>
      <c r="ET40" s="279"/>
      <c r="EU40" s="279"/>
      <c r="EV40" s="279"/>
      <c r="EW40" s="279"/>
      <c r="EX40" s="279"/>
      <c r="EY40" s="279"/>
      <c r="EZ40" s="279"/>
      <c r="FA40" s="279"/>
      <c r="FB40" s="279"/>
      <c r="FC40" s="279"/>
      <c r="FD40" s="279"/>
      <c r="FE40" s="279"/>
      <c r="FF40" s="279"/>
      <c r="FG40" s="279"/>
      <c r="FH40" s="279"/>
      <c r="FI40" s="279"/>
      <c r="FJ40" s="279"/>
      <c r="FK40" s="279"/>
      <c r="FL40" s="279"/>
      <c r="FM40" s="279"/>
      <c r="FN40" s="279"/>
      <c r="FO40" s="279"/>
      <c r="FP40" s="279"/>
      <c r="FQ40" s="279"/>
      <c r="FR40" s="279"/>
      <c r="FS40" s="279"/>
      <c r="FT40" s="279"/>
      <c r="FU40" s="279"/>
      <c r="FV40" s="279"/>
      <c r="FW40" s="279"/>
      <c r="FX40" s="279"/>
      <c r="FY40" s="279"/>
      <c r="FZ40" s="279"/>
      <c r="GA40" s="279"/>
      <c r="GB40" s="279"/>
      <c r="GC40" s="279"/>
      <c r="GD40" s="279"/>
      <c r="GE40" s="279"/>
      <c r="GF40" s="279"/>
      <c r="GG40" s="279"/>
      <c r="GH40" s="279"/>
      <c r="GI40" s="279"/>
      <c r="GJ40" s="279"/>
      <c r="GK40" s="279"/>
      <c r="GL40" s="279"/>
      <c r="GM40" s="279"/>
      <c r="GN40" s="279"/>
      <c r="GO40" s="279"/>
      <c r="GP40" s="279"/>
      <c r="GQ40" s="279"/>
      <c r="GR40" s="279"/>
      <c r="GS40" s="279"/>
      <c r="GT40" s="279"/>
      <c r="GU40" s="279"/>
      <c r="GV40" s="279"/>
      <c r="GW40" s="279"/>
      <c r="GX40" s="279"/>
      <c r="GY40" s="279"/>
      <c r="GZ40" s="279"/>
      <c r="HA40" s="279"/>
      <c r="HB40" s="279"/>
      <c r="HC40" s="279"/>
      <c r="HD40" s="279"/>
      <c r="HE40" s="279"/>
      <c r="HF40" s="279"/>
      <c r="HG40" s="279"/>
      <c r="HH40" s="279"/>
      <c r="HI40" s="279"/>
      <c r="HJ40" s="279"/>
      <c r="HK40" s="279"/>
      <c r="HL40" s="279"/>
      <c r="HM40" s="279"/>
      <c r="HN40" s="279"/>
      <c r="HO40" s="279"/>
      <c r="HP40" s="279"/>
      <c r="HQ40" s="279"/>
      <c r="HR40" s="279"/>
      <c r="HS40" s="279"/>
      <c r="HT40" s="279"/>
      <c r="HU40" s="279"/>
      <c r="HV40" s="279"/>
      <c r="HW40" s="279"/>
      <c r="HX40" s="279"/>
      <c r="HY40" s="279"/>
      <c r="HZ40" s="279"/>
      <c r="IA40" s="279"/>
      <c r="IB40" s="279"/>
      <c r="IC40" s="279"/>
      <c r="ID40" s="279"/>
      <c r="IE40" s="279"/>
      <c r="IF40" s="279"/>
      <c r="IG40" s="279"/>
      <c r="IH40" s="279"/>
      <c r="II40" s="279"/>
      <c r="IJ40" s="279"/>
      <c r="IK40" s="279"/>
      <c r="IL40" s="279"/>
      <c r="IM40" s="279"/>
      <c r="IN40" s="279"/>
      <c r="IO40" s="279"/>
      <c r="IP40" s="279"/>
      <c r="IQ40" s="279"/>
      <c r="IR40" s="279"/>
      <c r="IS40" s="279"/>
      <c r="IT40" s="279"/>
    </row>
    <row r="41" spans="1:254" ht="11.1" customHeight="1" x14ac:dyDescent="0.2">
      <c r="A41" s="296" t="s">
        <v>1541</v>
      </c>
      <c r="B41" s="297">
        <f t="shared" si="0"/>
        <v>27396</v>
      </c>
      <c r="C41" s="298"/>
      <c r="D41" s="299"/>
      <c r="E41" s="297">
        <v>2283</v>
      </c>
      <c r="F41" s="300"/>
      <c r="G41" s="300"/>
      <c r="H41" s="296">
        <f t="shared" si="1"/>
        <v>0</v>
      </c>
      <c r="I41" s="296" t="s">
        <v>1541</v>
      </c>
      <c r="J41" s="297">
        <f t="shared" si="2"/>
        <v>27396</v>
      </c>
      <c r="K41" s="298"/>
      <c r="L41" s="299"/>
      <c r="M41" s="297">
        <v>2283</v>
      </c>
      <c r="N41" s="300"/>
      <c r="O41" s="300"/>
      <c r="P41" s="294"/>
      <c r="Q41" s="295"/>
      <c r="R41" s="295"/>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c r="EF41" s="279"/>
      <c r="EG41" s="279"/>
      <c r="EH41" s="279"/>
      <c r="EI41" s="279"/>
      <c r="EJ41" s="279"/>
      <c r="EK41" s="279"/>
      <c r="EL41" s="279"/>
      <c r="EM41" s="279"/>
      <c r="EN41" s="279"/>
      <c r="EO41" s="279"/>
      <c r="EP41" s="279"/>
      <c r="EQ41" s="279"/>
      <c r="ER41" s="279"/>
      <c r="ES41" s="279"/>
      <c r="ET41" s="279"/>
      <c r="EU41" s="279"/>
      <c r="EV41" s="279"/>
      <c r="EW41" s="279"/>
      <c r="EX41" s="279"/>
      <c r="EY41" s="279"/>
      <c r="EZ41" s="279"/>
      <c r="FA41" s="279"/>
      <c r="FB41" s="279"/>
      <c r="FC41" s="279"/>
      <c r="FD41" s="279"/>
      <c r="FE41" s="279"/>
      <c r="FF41" s="279"/>
      <c r="FG41" s="279"/>
      <c r="FH41" s="279"/>
      <c r="FI41" s="279"/>
      <c r="FJ41" s="279"/>
      <c r="FK41" s="279"/>
      <c r="FL41" s="279"/>
      <c r="FM41" s="279"/>
      <c r="FN41" s="279"/>
      <c r="FO41" s="279"/>
      <c r="FP41" s="279"/>
      <c r="FQ41" s="279"/>
      <c r="FR41" s="279"/>
      <c r="FS41" s="279"/>
      <c r="FT41" s="279"/>
      <c r="FU41" s="279"/>
      <c r="FV41" s="279"/>
      <c r="FW41" s="279"/>
      <c r="FX41" s="279"/>
      <c r="FY41" s="279"/>
      <c r="FZ41" s="279"/>
      <c r="GA41" s="279"/>
      <c r="GB41" s="279"/>
      <c r="GC41" s="279"/>
      <c r="GD41" s="279"/>
      <c r="GE41" s="279"/>
      <c r="GF41" s="279"/>
      <c r="GG41" s="279"/>
      <c r="GH41" s="279"/>
      <c r="GI41" s="279"/>
      <c r="GJ41" s="279"/>
      <c r="GK41" s="279"/>
      <c r="GL41" s="279"/>
      <c r="GM41" s="279"/>
      <c r="GN41" s="279"/>
      <c r="GO41" s="279"/>
      <c r="GP41" s="279"/>
      <c r="GQ41" s="279"/>
      <c r="GR41" s="279"/>
      <c r="GS41" s="279"/>
      <c r="GT41" s="279"/>
      <c r="GU41" s="279"/>
      <c r="GV41" s="279"/>
      <c r="GW41" s="279"/>
      <c r="GX41" s="279"/>
      <c r="GY41" s="279"/>
      <c r="GZ41" s="279"/>
      <c r="HA41" s="279"/>
      <c r="HB41" s="279"/>
      <c r="HC41" s="279"/>
      <c r="HD41" s="279"/>
      <c r="HE41" s="279"/>
      <c r="HF41" s="279"/>
      <c r="HG41" s="279"/>
      <c r="HH41" s="279"/>
      <c r="HI41" s="279"/>
      <c r="HJ41" s="279"/>
      <c r="HK41" s="279"/>
      <c r="HL41" s="279"/>
      <c r="HM41" s="279"/>
      <c r="HN41" s="279"/>
      <c r="HO41" s="279"/>
      <c r="HP41" s="279"/>
      <c r="HQ41" s="279"/>
      <c r="HR41" s="279"/>
      <c r="HS41" s="279"/>
      <c r="HT41" s="279"/>
      <c r="HU41" s="279"/>
      <c r="HV41" s="279"/>
      <c r="HW41" s="279"/>
      <c r="HX41" s="279"/>
      <c r="HY41" s="279"/>
      <c r="HZ41" s="279"/>
      <c r="IA41" s="279"/>
      <c r="IB41" s="279"/>
      <c r="IC41" s="279"/>
      <c r="ID41" s="279"/>
      <c r="IE41" s="279"/>
      <c r="IF41" s="279"/>
      <c r="IG41" s="279"/>
      <c r="IH41" s="279"/>
      <c r="II41" s="279"/>
      <c r="IJ41" s="279"/>
      <c r="IK41" s="279"/>
      <c r="IL41" s="279"/>
      <c r="IM41" s="279"/>
      <c r="IN41" s="279"/>
      <c r="IO41" s="279"/>
      <c r="IP41" s="279"/>
      <c r="IQ41" s="279"/>
      <c r="IR41" s="279"/>
      <c r="IS41" s="279"/>
      <c r="IT41" s="279"/>
    </row>
    <row r="42" spans="1:254" ht="11.1" customHeight="1" x14ac:dyDescent="0.2">
      <c r="A42" s="301" t="s">
        <v>1542</v>
      </c>
      <c r="B42" s="302">
        <f t="shared" si="0"/>
        <v>26196</v>
      </c>
      <c r="C42" s="303"/>
      <c r="D42" s="304"/>
      <c r="E42" s="302">
        <v>2183</v>
      </c>
      <c r="F42" s="305"/>
      <c r="G42" s="305"/>
      <c r="H42" s="301">
        <f t="shared" si="1"/>
        <v>0</v>
      </c>
      <c r="I42" s="301" t="s">
        <v>1542</v>
      </c>
      <c r="J42" s="302">
        <f t="shared" si="2"/>
        <v>26196</v>
      </c>
      <c r="K42" s="303"/>
      <c r="L42" s="304"/>
      <c r="M42" s="302">
        <v>2183</v>
      </c>
      <c r="N42" s="305"/>
      <c r="O42" s="305"/>
      <c r="P42" s="294"/>
      <c r="Q42" s="295"/>
      <c r="R42" s="295"/>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c r="EB42" s="279"/>
      <c r="EC42" s="279"/>
      <c r="ED42" s="279"/>
      <c r="EE42" s="279"/>
      <c r="EF42" s="279"/>
      <c r="EG42" s="279"/>
      <c r="EH42" s="279"/>
      <c r="EI42" s="279"/>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79"/>
      <c r="FU42" s="279"/>
      <c r="FV42" s="279"/>
      <c r="FW42" s="279"/>
      <c r="FX42" s="279"/>
      <c r="FY42" s="279"/>
      <c r="FZ42" s="279"/>
      <c r="GA42" s="279"/>
      <c r="GB42" s="279"/>
      <c r="GC42" s="279"/>
      <c r="GD42" s="279"/>
      <c r="GE42" s="279"/>
      <c r="GF42" s="279"/>
      <c r="GG42" s="279"/>
      <c r="GH42" s="279"/>
      <c r="GI42" s="279"/>
      <c r="GJ42" s="279"/>
      <c r="GK42" s="279"/>
      <c r="GL42" s="279"/>
      <c r="GM42" s="279"/>
      <c r="GN42" s="279"/>
      <c r="GO42" s="279"/>
      <c r="GP42" s="279"/>
      <c r="GQ42" s="279"/>
      <c r="GR42" s="279"/>
      <c r="GS42" s="279"/>
      <c r="GT42" s="279"/>
      <c r="GU42" s="279"/>
      <c r="GV42" s="279"/>
      <c r="GW42" s="279"/>
      <c r="GX42" s="279"/>
      <c r="GY42" s="279"/>
      <c r="GZ42" s="279"/>
      <c r="HA42" s="279"/>
      <c r="HB42" s="279"/>
      <c r="HC42" s="279"/>
      <c r="HD42" s="279"/>
      <c r="HE42" s="279"/>
      <c r="HF42" s="279"/>
      <c r="HG42" s="279"/>
      <c r="HH42" s="279"/>
      <c r="HI42" s="279"/>
      <c r="HJ42" s="279"/>
      <c r="HK42" s="279"/>
      <c r="HL42" s="279"/>
      <c r="HM42" s="279"/>
      <c r="HN42" s="279"/>
      <c r="HO42" s="279"/>
      <c r="HP42" s="279"/>
      <c r="HQ42" s="279"/>
      <c r="HR42" s="279"/>
      <c r="HS42" s="279"/>
      <c r="HT42" s="279"/>
      <c r="HU42" s="279"/>
      <c r="HV42" s="279"/>
      <c r="HW42" s="279"/>
      <c r="HX42" s="279"/>
      <c r="HY42" s="279"/>
      <c r="HZ42" s="279"/>
      <c r="IA42" s="279"/>
      <c r="IB42" s="279"/>
      <c r="IC42" s="279"/>
      <c r="ID42" s="279"/>
      <c r="IE42" s="279"/>
      <c r="IF42" s="279"/>
      <c r="IG42" s="279"/>
      <c r="IH42" s="279"/>
      <c r="II42" s="279"/>
      <c r="IJ42" s="279"/>
      <c r="IK42" s="279"/>
      <c r="IL42" s="279"/>
      <c r="IM42" s="279"/>
      <c r="IN42" s="279"/>
      <c r="IO42" s="279"/>
      <c r="IP42" s="279"/>
      <c r="IQ42" s="279"/>
      <c r="IR42" s="279"/>
      <c r="IS42" s="279"/>
      <c r="IT42" s="279"/>
    </row>
    <row r="43" spans="1:254" ht="11.1" customHeight="1" x14ac:dyDescent="0.2">
      <c r="A43" s="296" t="s">
        <v>1543</v>
      </c>
      <c r="B43" s="297">
        <f t="shared" si="0"/>
        <v>24996</v>
      </c>
      <c r="C43" s="298" t="s">
        <v>1510</v>
      </c>
      <c r="D43" s="299">
        <f>G43*12</f>
        <v>1200</v>
      </c>
      <c r="E43" s="297">
        <v>2083</v>
      </c>
      <c r="F43" s="300" t="s">
        <v>1510</v>
      </c>
      <c r="G43" s="300">
        <v>100</v>
      </c>
      <c r="H43" s="296">
        <f t="shared" si="1"/>
        <v>0</v>
      </c>
      <c r="I43" s="296" t="s">
        <v>1543</v>
      </c>
      <c r="J43" s="297">
        <f t="shared" si="2"/>
        <v>24996</v>
      </c>
      <c r="K43" s="298" t="s">
        <v>1510</v>
      </c>
      <c r="L43" s="299">
        <f>O43*12</f>
        <v>1200</v>
      </c>
      <c r="M43" s="297">
        <v>2083</v>
      </c>
      <c r="N43" s="300" t="s">
        <v>1510</v>
      </c>
      <c r="O43" s="300">
        <v>100</v>
      </c>
      <c r="P43" s="294"/>
      <c r="Q43" s="295"/>
      <c r="R43" s="295"/>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c r="HN43" s="279"/>
      <c r="HO43" s="279"/>
      <c r="HP43" s="279"/>
      <c r="HQ43" s="279"/>
      <c r="HR43" s="279"/>
      <c r="HS43" s="279"/>
      <c r="HT43" s="279"/>
      <c r="HU43" s="279"/>
      <c r="HV43" s="279"/>
      <c r="HW43" s="279"/>
      <c r="HX43" s="279"/>
      <c r="HY43" s="279"/>
      <c r="HZ43" s="279"/>
      <c r="IA43" s="279"/>
      <c r="IB43" s="279"/>
      <c r="IC43" s="279"/>
      <c r="ID43" s="279"/>
      <c r="IE43" s="279"/>
      <c r="IF43" s="279"/>
      <c r="IG43" s="279"/>
      <c r="IH43" s="279"/>
      <c r="II43" s="279"/>
      <c r="IJ43" s="279"/>
      <c r="IK43" s="279"/>
      <c r="IL43" s="279"/>
      <c r="IM43" s="279"/>
      <c r="IN43" s="279"/>
      <c r="IO43" s="279"/>
      <c r="IP43" s="279"/>
      <c r="IQ43" s="279"/>
      <c r="IR43" s="279"/>
      <c r="IS43" s="279"/>
      <c r="IT43" s="279"/>
    </row>
    <row r="44" spans="1:254" ht="11.1" customHeight="1" x14ac:dyDescent="0.2">
      <c r="A44" s="301" t="s">
        <v>1544</v>
      </c>
      <c r="B44" s="302">
        <f t="shared" si="0"/>
        <v>24288</v>
      </c>
      <c r="C44" s="303"/>
      <c r="D44" s="304"/>
      <c r="E44" s="302">
        <v>2024</v>
      </c>
      <c r="F44" s="305"/>
      <c r="G44" s="305"/>
      <c r="H44" s="301">
        <f t="shared" si="1"/>
        <v>0</v>
      </c>
      <c r="I44" s="301" t="s">
        <v>1544</v>
      </c>
      <c r="J44" s="302">
        <f t="shared" si="2"/>
        <v>24288</v>
      </c>
      <c r="K44" s="303"/>
      <c r="L44" s="304"/>
      <c r="M44" s="302">
        <v>2024</v>
      </c>
      <c r="N44" s="305"/>
      <c r="O44" s="305"/>
      <c r="P44" s="294"/>
      <c r="Q44" s="295"/>
      <c r="R44" s="295"/>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79"/>
      <c r="EG44" s="279"/>
      <c r="EH44" s="279"/>
      <c r="EI44" s="279"/>
      <c r="EJ44" s="279"/>
      <c r="EK44" s="279"/>
      <c r="EL44" s="279"/>
      <c r="EM44" s="279"/>
      <c r="EN44" s="279"/>
      <c r="EO44" s="279"/>
      <c r="EP44" s="279"/>
      <c r="EQ44" s="279"/>
      <c r="ER44" s="279"/>
      <c r="ES44" s="279"/>
      <c r="ET44" s="279"/>
      <c r="EU44" s="279"/>
      <c r="EV44" s="279"/>
      <c r="EW44" s="279"/>
      <c r="EX44" s="279"/>
      <c r="EY44" s="279"/>
      <c r="EZ44" s="279"/>
      <c r="FA44" s="279"/>
      <c r="FB44" s="279"/>
      <c r="FC44" s="279"/>
      <c r="FD44" s="279"/>
      <c r="FE44" s="279"/>
      <c r="FF44" s="279"/>
      <c r="FG44" s="279"/>
      <c r="FH44" s="279"/>
      <c r="FI44" s="279"/>
      <c r="FJ44" s="279"/>
      <c r="FK44" s="279"/>
      <c r="FL44" s="279"/>
      <c r="FM44" s="279"/>
      <c r="FN44" s="279"/>
      <c r="FO44" s="279"/>
      <c r="FP44" s="279"/>
      <c r="FQ44" s="279"/>
      <c r="FR44" s="279"/>
      <c r="FS44" s="279"/>
      <c r="FT44" s="279"/>
      <c r="FU44" s="279"/>
      <c r="FV44" s="279"/>
      <c r="FW44" s="279"/>
      <c r="FX44" s="279"/>
      <c r="FY44" s="279"/>
      <c r="FZ44" s="279"/>
      <c r="GA44" s="279"/>
      <c r="GB44" s="279"/>
      <c r="GC44" s="279"/>
      <c r="GD44" s="279"/>
      <c r="GE44" s="279"/>
      <c r="GF44" s="279"/>
      <c r="GG44" s="279"/>
      <c r="GH44" s="279"/>
      <c r="GI44" s="279"/>
      <c r="GJ44" s="279"/>
      <c r="GK44" s="279"/>
      <c r="GL44" s="279"/>
      <c r="GM44" s="279"/>
      <c r="GN44" s="279"/>
      <c r="GO44" s="279"/>
      <c r="GP44" s="279"/>
      <c r="GQ44" s="279"/>
      <c r="GR44" s="279"/>
      <c r="GS44" s="279"/>
      <c r="GT44" s="279"/>
      <c r="GU44" s="279"/>
      <c r="GV44" s="279"/>
      <c r="GW44" s="279"/>
      <c r="GX44" s="279"/>
      <c r="GY44" s="279"/>
      <c r="GZ44" s="279"/>
      <c r="HA44" s="279"/>
      <c r="HB44" s="279"/>
      <c r="HC44" s="279"/>
      <c r="HD44" s="279"/>
      <c r="HE44" s="279"/>
      <c r="HF44" s="279"/>
      <c r="HG44" s="279"/>
      <c r="HH44" s="279"/>
      <c r="HI44" s="279"/>
      <c r="HJ44" s="279"/>
      <c r="HK44" s="279"/>
      <c r="HL44" s="279"/>
      <c r="HM44" s="279"/>
      <c r="HN44" s="279"/>
      <c r="HO44" s="279"/>
      <c r="HP44" s="279"/>
      <c r="HQ44" s="279"/>
      <c r="HR44" s="279"/>
      <c r="HS44" s="279"/>
      <c r="HT44" s="279"/>
      <c r="HU44" s="279"/>
      <c r="HV44" s="279"/>
      <c r="HW44" s="279"/>
      <c r="HX44" s="279"/>
      <c r="HY44" s="279"/>
      <c r="HZ44" s="279"/>
      <c r="IA44" s="279"/>
      <c r="IB44" s="279"/>
      <c r="IC44" s="279"/>
      <c r="ID44" s="279"/>
      <c r="IE44" s="279"/>
      <c r="IF44" s="279"/>
      <c r="IG44" s="279"/>
      <c r="IH44" s="279"/>
      <c r="II44" s="279"/>
      <c r="IJ44" s="279"/>
      <c r="IK44" s="279"/>
      <c r="IL44" s="279"/>
      <c r="IM44" s="279"/>
      <c r="IN44" s="279"/>
      <c r="IO44" s="279"/>
      <c r="IP44" s="279"/>
      <c r="IQ44" s="279"/>
      <c r="IR44" s="279"/>
      <c r="IS44" s="279"/>
      <c r="IT44" s="279"/>
    </row>
    <row r="45" spans="1:254" ht="11.1" customHeight="1" x14ac:dyDescent="0.2">
      <c r="A45" s="296" t="s">
        <v>1545</v>
      </c>
      <c r="B45" s="297">
        <f t="shared" si="0"/>
        <v>23580</v>
      </c>
      <c r="C45" s="298"/>
      <c r="D45" s="299"/>
      <c r="E45" s="297">
        <v>1965</v>
      </c>
      <c r="F45" s="300"/>
      <c r="G45" s="300"/>
      <c r="H45" s="296">
        <f t="shared" si="1"/>
        <v>0</v>
      </c>
      <c r="I45" s="296" t="s">
        <v>1545</v>
      </c>
      <c r="J45" s="297">
        <f t="shared" si="2"/>
        <v>23580</v>
      </c>
      <c r="K45" s="298"/>
      <c r="L45" s="299"/>
      <c r="M45" s="297">
        <v>1965</v>
      </c>
      <c r="N45" s="300"/>
      <c r="O45" s="300"/>
      <c r="P45" s="294"/>
      <c r="Q45" s="295"/>
      <c r="R45" s="295"/>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c r="EB45" s="279"/>
      <c r="EC45" s="279"/>
      <c r="ED45" s="279"/>
      <c r="EE45" s="279"/>
      <c r="EF45" s="279"/>
      <c r="EG45" s="279"/>
      <c r="EH45" s="279"/>
      <c r="EI45" s="279"/>
      <c r="EJ45" s="279"/>
      <c r="EK45" s="279"/>
      <c r="EL45" s="279"/>
      <c r="EM45" s="279"/>
      <c r="EN45" s="279"/>
      <c r="EO45" s="279"/>
      <c r="EP45" s="279"/>
      <c r="EQ45" s="279"/>
      <c r="ER45" s="279"/>
      <c r="ES45" s="279"/>
      <c r="ET45" s="279"/>
      <c r="EU45" s="279"/>
      <c r="EV45" s="279"/>
      <c r="EW45" s="279"/>
      <c r="EX45" s="279"/>
      <c r="EY45" s="279"/>
      <c r="EZ45" s="279"/>
      <c r="FA45" s="279"/>
      <c r="FB45" s="279"/>
      <c r="FC45" s="279"/>
      <c r="FD45" s="279"/>
      <c r="FE45" s="279"/>
      <c r="FF45" s="279"/>
      <c r="FG45" s="279"/>
      <c r="FH45" s="279"/>
      <c r="FI45" s="279"/>
      <c r="FJ45" s="279"/>
      <c r="FK45" s="279"/>
      <c r="FL45" s="279"/>
      <c r="FM45" s="279"/>
      <c r="FN45" s="279"/>
      <c r="FO45" s="279"/>
      <c r="FP45" s="279"/>
      <c r="FQ45" s="279"/>
      <c r="FR45" s="279"/>
      <c r="FS45" s="279"/>
      <c r="FT45" s="279"/>
      <c r="FU45" s="279"/>
      <c r="FV45" s="279"/>
      <c r="FW45" s="279"/>
      <c r="FX45" s="279"/>
      <c r="FY45" s="279"/>
      <c r="FZ45" s="279"/>
      <c r="GA45" s="279"/>
      <c r="GB45" s="279"/>
      <c r="GC45" s="279"/>
      <c r="GD45" s="279"/>
      <c r="GE45" s="279"/>
      <c r="GF45" s="279"/>
      <c r="GG45" s="279"/>
      <c r="GH45" s="279"/>
      <c r="GI45" s="279"/>
      <c r="GJ45" s="279"/>
      <c r="GK45" s="279"/>
      <c r="GL45" s="279"/>
      <c r="GM45" s="279"/>
      <c r="GN45" s="279"/>
      <c r="GO45" s="279"/>
      <c r="GP45" s="279"/>
      <c r="GQ45" s="279"/>
      <c r="GR45" s="279"/>
      <c r="GS45" s="279"/>
      <c r="GT45" s="279"/>
      <c r="GU45" s="279"/>
      <c r="GV45" s="279"/>
      <c r="GW45" s="279"/>
      <c r="GX45" s="279"/>
      <c r="GY45" s="279"/>
      <c r="GZ45" s="279"/>
      <c r="HA45" s="279"/>
      <c r="HB45" s="279"/>
      <c r="HC45" s="279"/>
      <c r="HD45" s="279"/>
      <c r="HE45" s="279"/>
      <c r="HF45" s="279"/>
      <c r="HG45" s="279"/>
      <c r="HH45" s="279"/>
      <c r="HI45" s="279"/>
      <c r="HJ45" s="279"/>
      <c r="HK45" s="279"/>
      <c r="HL45" s="279"/>
      <c r="HM45" s="279"/>
      <c r="HN45" s="279"/>
      <c r="HO45" s="279"/>
      <c r="HP45" s="279"/>
      <c r="HQ45" s="279"/>
      <c r="HR45" s="279"/>
      <c r="HS45" s="279"/>
      <c r="HT45" s="279"/>
      <c r="HU45" s="279"/>
      <c r="HV45" s="279"/>
      <c r="HW45" s="279"/>
      <c r="HX45" s="279"/>
      <c r="HY45" s="279"/>
      <c r="HZ45" s="279"/>
      <c r="IA45" s="279"/>
      <c r="IB45" s="279"/>
      <c r="IC45" s="279"/>
      <c r="ID45" s="279"/>
      <c r="IE45" s="279"/>
      <c r="IF45" s="279"/>
      <c r="IG45" s="279"/>
      <c r="IH45" s="279"/>
      <c r="II45" s="279"/>
      <c r="IJ45" s="279"/>
      <c r="IK45" s="279"/>
      <c r="IL45" s="279"/>
      <c r="IM45" s="279"/>
      <c r="IN45" s="279"/>
      <c r="IO45" s="279"/>
      <c r="IP45" s="279"/>
      <c r="IQ45" s="279"/>
      <c r="IR45" s="279"/>
      <c r="IS45" s="279"/>
      <c r="IT45" s="279"/>
    </row>
    <row r="46" spans="1:254" ht="11.1" customHeight="1" x14ac:dyDescent="0.2">
      <c r="A46" s="301" t="s">
        <v>1546</v>
      </c>
      <c r="B46" s="302">
        <f t="shared" si="0"/>
        <v>22872</v>
      </c>
      <c r="C46" s="303"/>
      <c r="D46" s="304"/>
      <c r="E46" s="302">
        <v>1906</v>
      </c>
      <c r="F46" s="305"/>
      <c r="G46" s="305"/>
      <c r="H46" s="301">
        <f t="shared" si="1"/>
        <v>0</v>
      </c>
      <c r="I46" s="301" t="s">
        <v>1546</v>
      </c>
      <c r="J46" s="302">
        <f t="shared" si="2"/>
        <v>22872</v>
      </c>
      <c r="K46" s="303"/>
      <c r="L46" s="304"/>
      <c r="M46" s="302">
        <v>1906</v>
      </c>
      <c r="N46" s="305"/>
      <c r="O46" s="305"/>
      <c r="P46" s="294"/>
      <c r="Q46" s="295"/>
      <c r="R46" s="295"/>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79"/>
      <c r="FU46" s="279"/>
      <c r="FV46" s="279"/>
      <c r="FW46" s="279"/>
      <c r="FX46" s="279"/>
      <c r="FY46" s="279"/>
      <c r="FZ46" s="279"/>
      <c r="GA46" s="279"/>
      <c r="GB46" s="279"/>
      <c r="GC46" s="279"/>
      <c r="GD46" s="279"/>
      <c r="GE46" s="279"/>
      <c r="GF46" s="279"/>
      <c r="GG46" s="279"/>
      <c r="GH46" s="279"/>
      <c r="GI46" s="279"/>
      <c r="GJ46" s="279"/>
      <c r="GK46" s="279"/>
      <c r="GL46" s="279"/>
      <c r="GM46" s="279"/>
      <c r="GN46" s="279"/>
      <c r="GO46" s="279"/>
      <c r="GP46" s="279"/>
      <c r="GQ46" s="279"/>
      <c r="GR46" s="279"/>
      <c r="GS46" s="279"/>
      <c r="GT46" s="279"/>
      <c r="GU46" s="279"/>
      <c r="GV46" s="279"/>
      <c r="GW46" s="279"/>
      <c r="GX46" s="279"/>
      <c r="GY46" s="279"/>
      <c r="GZ46" s="279"/>
      <c r="HA46" s="279"/>
      <c r="HB46" s="279"/>
      <c r="HC46" s="279"/>
      <c r="HD46" s="279"/>
      <c r="HE46" s="279"/>
      <c r="HF46" s="279"/>
      <c r="HG46" s="279"/>
      <c r="HH46" s="279"/>
      <c r="HI46" s="279"/>
      <c r="HJ46" s="279"/>
      <c r="HK46" s="279"/>
      <c r="HL46" s="279"/>
      <c r="HM46" s="279"/>
      <c r="HN46" s="279"/>
      <c r="HO46" s="279"/>
      <c r="HP46" s="279"/>
      <c r="HQ46" s="279"/>
      <c r="HR46" s="279"/>
      <c r="HS46" s="279"/>
      <c r="HT46" s="279"/>
      <c r="HU46" s="279"/>
      <c r="HV46" s="279"/>
      <c r="HW46" s="279"/>
      <c r="HX46" s="279"/>
      <c r="HY46" s="279"/>
      <c r="HZ46" s="279"/>
      <c r="IA46" s="279"/>
      <c r="IB46" s="279"/>
      <c r="IC46" s="279"/>
      <c r="ID46" s="279"/>
      <c r="IE46" s="279"/>
      <c r="IF46" s="279"/>
      <c r="IG46" s="279"/>
      <c r="IH46" s="279"/>
      <c r="II46" s="279"/>
      <c r="IJ46" s="279"/>
      <c r="IK46" s="279"/>
      <c r="IL46" s="279"/>
      <c r="IM46" s="279"/>
      <c r="IN46" s="279"/>
      <c r="IO46" s="279"/>
      <c r="IP46" s="279"/>
      <c r="IQ46" s="279"/>
      <c r="IR46" s="279"/>
      <c r="IS46" s="279"/>
      <c r="IT46" s="279"/>
    </row>
    <row r="47" spans="1:254" ht="11.1" customHeight="1" x14ac:dyDescent="0.2">
      <c r="A47" s="296" t="s">
        <v>1547</v>
      </c>
      <c r="B47" s="297">
        <f t="shared" si="0"/>
        <v>22164</v>
      </c>
      <c r="C47" s="298"/>
      <c r="D47" s="299"/>
      <c r="E47" s="297">
        <v>1847</v>
      </c>
      <c r="F47" s="300"/>
      <c r="G47" s="300"/>
      <c r="H47" s="296">
        <f t="shared" si="1"/>
        <v>0</v>
      </c>
      <c r="I47" s="296" t="s">
        <v>1547</v>
      </c>
      <c r="J47" s="297">
        <f t="shared" si="2"/>
        <v>22164</v>
      </c>
      <c r="K47" s="298"/>
      <c r="L47" s="299"/>
      <c r="M47" s="297">
        <v>1847</v>
      </c>
      <c r="N47" s="300"/>
      <c r="O47" s="300"/>
      <c r="P47" s="294"/>
      <c r="Q47" s="295"/>
      <c r="R47" s="295"/>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279"/>
      <c r="GT47" s="279"/>
      <c r="GU47" s="279"/>
      <c r="GV47" s="279"/>
      <c r="GW47" s="279"/>
      <c r="GX47" s="279"/>
      <c r="GY47" s="279"/>
      <c r="GZ47" s="279"/>
      <c r="HA47" s="279"/>
      <c r="HB47" s="279"/>
      <c r="HC47" s="279"/>
      <c r="HD47" s="279"/>
      <c r="HE47" s="279"/>
      <c r="HF47" s="279"/>
      <c r="HG47" s="279"/>
      <c r="HH47" s="279"/>
      <c r="HI47" s="279"/>
      <c r="HJ47" s="279"/>
      <c r="HK47" s="279"/>
      <c r="HL47" s="279"/>
      <c r="HM47" s="279"/>
      <c r="HN47" s="279"/>
      <c r="HO47" s="279"/>
      <c r="HP47" s="279"/>
      <c r="HQ47" s="279"/>
      <c r="HR47" s="279"/>
      <c r="HS47" s="279"/>
      <c r="HT47" s="279"/>
      <c r="HU47" s="279"/>
      <c r="HV47" s="279"/>
      <c r="HW47" s="279"/>
      <c r="HX47" s="279"/>
      <c r="HY47" s="279"/>
      <c r="HZ47" s="279"/>
      <c r="IA47" s="279"/>
      <c r="IB47" s="279"/>
      <c r="IC47" s="279"/>
      <c r="ID47" s="279"/>
      <c r="IE47" s="279"/>
      <c r="IF47" s="279"/>
      <c r="IG47" s="279"/>
      <c r="IH47" s="279"/>
      <c r="II47" s="279"/>
      <c r="IJ47" s="279"/>
      <c r="IK47" s="279"/>
      <c r="IL47" s="279"/>
      <c r="IM47" s="279"/>
      <c r="IN47" s="279"/>
      <c r="IO47" s="279"/>
      <c r="IP47" s="279"/>
      <c r="IQ47" s="279"/>
      <c r="IR47" s="279"/>
      <c r="IS47" s="279"/>
      <c r="IT47" s="279"/>
    </row>
    <row r="48" spans="1:254" ht="11.1" customHeight="1" x14ac:dyDescent="0.2">
      <c r="A48" s="301" t="s">
        <v>1548</v>
      </c>
      <c r="B48" s="302">
        <f t="shared" si="0"/>
        <v>21456</v>
      </c>
      <c r="C48" s="303"/>
      <c r="D48" s="304"/>
      <c r="E48" s="302">
        <v>1788</v>
      </c>
      <c r="F48" s="305"/>
      <c r="G48" s="305"/>
      <c r="H48" s="301">
        <f t="shared" si="1"/>
        <v>0</v>
      </c>
      <c r="I48" s="301" t="s">
        <v>1548</v>
      </c>
      <c r="J48" s="302">
        <f t="shared" si="2"/>
        <v>21456</v>
      </c>
      <c r="K48" s="303"/>
      <c r="L48" s="304"/>
      <c r="M48" s="302">
        <v>1788</v>
      </c>
      <c r="N48" s="305"/>
      <c r="O48" s="305"/>
      <c r="P48" s="294"/>
      <c r="Q48" s="295"/>
      <c r="R48" s="295"/>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c r="HN48" s="279"/>
      <c r="HO48" s="279"/>
      <c r="HP48" s="279"/>
      <c r="HQ48" s="279"/>
      <c r="HR48" s="279"/>
      <c r="HS48" s="279"/>
      <c r="HT48" s="279"/>
      <c r="HU48" s="279"/>
      <c r="HV48" s="279"/>
      <c r="HW48" s="279"/>
      <c r="HX48" s="279"/>
      <c r="HY48" s="279"/>
      <c r="HZ48" s="279"/>
      <c r="IA48" s="279"/>
      <c r="IB48" s="279"/>
      <c r="IC48" s="279"/>
      <c r="ID48" s="279"/>
      <c r="IE48" s="279"/>
      <c r="IF48" s="279"/>
      <c r="IG48" s="279"/>
      <c r="IH48" s="279"/>
      <c r="II48" s="279"/>
      <c r="IJ48" s="279"/>
      <c r="IK48" s="279"/>
      <c r="IL48" s="279"/>
      <c r="IM48" s="279"/>
      <c r="IN48" s="279"/>
      <c r="IO48" s="279"/>
      <c r="IP48" s="279"/>
      <c r="IQ48" s="279"/>
      <c r="IR48" s="279"/>
      <c r="IS48" s="279"/>
      <c r="IT48" s="279"/>
    </row>
    <row r="49" spans="1:254" ht="10.5" customHeight="1" x14ac:dyDescent="0.2">
      <c r="A49" s="296" t="s">
        <v>1549</v>
      </c>
      <c r="B49" s="297">
        <f t="shared" si="0"/>
        <v>20748</v>
      </c>
      <c r="C49" s="298" t="s">
        <v>1510</v>
      </c>
      <c r="D49" s="299">
        <f>G49*12</f>
        <v>708</v>
      </c>
      <c r="E49" s="297">
        <v>1729</v>
      </c>
      <c r="F49" s="300" t="s">
        <v>1510</v>
      </c>
      <c r="G49" s="300">
        <v>59</v>
      </c>
      <c r="H49" s="296">
        <f t="shared" si="1"/>
        <v>0</v>
      </c>
      <c r="I49" s="296" t="s">
        <v>1549</v>
      </c>
      <c r="J49" s="297">
        <f t="shared" si="2"/>
        <v>20748</v>
      </c>
      <c r="K49" s="298" t="s">
        <v>1510</v>
      </c>
      <c r="L49" s="299">
        <f>O49*12</f>
        <v>708</v>
      </c>
      <c r="M49" s="297">
        <v>1729</v>
      </c>
      <c r="N49" s="300" t="s">
        <v>1510</v>
      </c>
      <c r="O49" s="300">
        <v>59</v>
      </c>
      <c r="P49" s="294"/>
      <c r="Q49" s="295"/>
      <c r="R49" s="295"/>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279"/>
      <c r="GT49" s="279"/>
      <c r="GU49" s="279"/>
      <c r="GV49" s="279"/>
      <c r="GW49" s="279"/>
      <c r="GX49" s="279"/>
      <c r="GY49" s="279"/>
      <c r="GZ49" s="279"/>
      <c r="HA49" s="279"/>
      <c r="HB49" s="279"/>
      <c r="HC49" s="279"/>
      <c r="HD49" s="279"/>
      <c r="HE49" s="279"/>
      <c r="HF49" s="279"/>
      <c r="HG49" s="279"/>
      <c r="HH49" s="279"/>
      <c r="HI49" s="279"/>
      <c r="HJ49" s="279"/>
      <c r="HK49" s="279"/>
      <c r="HL49" s="279"/>
      <c r="HM49" s="279"/>
      <c r="HN49" s="279"/>
      <c r="HO49" s="279"/>
      <c r="HP49" s="279"/>
      <c r="HQ49" s="279"/>
      <c r="HR49" s="279"/>
      <c r="HS49" s="279"/>
      <c r="HT49" s="279"/>
      <c r="HU49" s="279"/>
      <c r="HV49" s="279"/>
      <c r="HW49" s="279"/>
      <c r="HX49" s="279"/>
      <c r="HY49" s="279"/>
      <c r="HZ49" s="279"/>
      <c r="IA49" s="279"/>
      <c r="IB49" s="279"/>
      <c r="IC49" s="279"/>
      <c r="ID49" s="279"/>
      <c r="IE49" s="279"/>
      <c r="IF49" s="279"/>
      <c r="IG49" s="279"/>
      <c r="IH49" s="279"/>
      <c r="II49" s="279"/>
      <c r="IJ49" s="279"/>
      <c r="IK49" s="279"/>
      <c r="IL49" s="279"/>
      <c r="IM49" s="279"/>
      <c r="IN49" s="279"/>
      <c r="IO49" s="279"/>
      <c r="IP49" s="279"/>
      <c r="IQ49" s="279"/>
      <c r="IR49" s="279"/>
      <c r="IS49" s="279"/>
      <c r="IT49" s="279"/>
    </row>
    <row r="50" spans="1:254" ht="11.1" customHeight="1" x14ac:dyDescent="0.2">
      <c r="A50" s="301" t="s">
        <v>1550</v>
      </c>
      <c r="B50" s="302">
        <f t="shared" si="0"/>
        <v>20304</v>
      </c>
      <c r="C50" s="303"/>
      <c r="D50" s="304"/>
      <c r="E50" s="302">
        <v>1692</v>
      </c>
      <c r="F50" s="305"/>
      <c r="G50" s="305"/>
      <c r="H50" s="301">
        <f t="shared" si="1"/>
        <v>0</v>
      </c>
      <c r="I50" s="301" t="s">
        <v>1550</v>
      </c>
      <c r="J50" s="302">
        <f t="shared" si="2"/>
        <v>20304</v>
      </c>
      <c r="K50" s="303"/>
      <c r="L50" s="304"/>
      <c r="M50" s="302">
        <v>1692</v>
      </c>
      <c r="N50" s="305"/>
      <c r="O50" s="305"/>
      <c r="P50" s="294"/>
      <c r="Q50" s="295"/>
      <c r="R50" s="295"/>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79"/>
      <c r="FU50" s="279"/>
      <c r="FV50" s="279"/>
      <c r="FW50" s="279"/>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79"/>
      <c r="GW50" s="279"/>
      <c r="GX50" s="279"/>
      <c r="GY50" s="279"/>
      <c r="GZ50" s="279"/>
      <c r="HA50" s="279"/>
      <c r="HB50" s="279"/>
      <c r="HC50" s="279"/>
      <c r="HD50" s="279"/>
      <c r="HE50" s="279"/>
      <c r="HF50" s="279"/>
      <c r="HG50" s="279"/>
      <c r="HH50" s="279"/>
      <c r="HI50" s="279"/>
      <c r="HJ50" s="279"/>
      <c r="HK50" s="279"/>
      <c r="HL50" s="279"/>
      <c r="HM50" s="279"/>
      <c r="HN50" s="279"/>
      <c r="HO50" s="279"/>
      <c r="HP50" s="279"/>
      <c r="HQ50" s="279"/>
      <c r="HR50" s="279"/>
      <c r="HS50" s="279"/>
      <c r="HT50" s="279"/>
      <c r="HU50" s="279"/>
      <c r="HV50" s="279"/>
      <c r="HW50" s="279"/>
      <c r="HX50" s="279"/>
      <c r="HY50" s="279"/>
      <c r="HZ50" s="279"/>
      <c r="IA50" s="279"/>
      <c r="IB50" s="279"/>
      <c r="IC50" s="279"/>
      <c r="ID50" s="279"/>
      <c r="IE50" s="279"/>
      <c r="IF50" s="279"/>
      <c r="IG50" s="279"/>
      <c r="IH50" s="279"/>
      <c r="II50" s="279"/>
      <c r="IJ50" s="279"/>
      <c r="IK50" s="279"/>
      <c r="IL50" s="279"/>
      <c r="IM50" s="279"/>
      <c r="IN50" s="279"/>
      <c r="IO50" s="279"/>
      <c r="IP50" s="279"/>
      <c r="IQ50" s="279"/>
      <c r="IR50" s="279"/>
      <c r="IS50" s="279"/>
      <c r="IT50" s="279"/>
    </row>
    <row r="51" spans="1:254" ht="11.1" customHeight="1" x14ac:dyDescent="0.2">
      <c r="A51" s="296" t="s">
        <v>1551</v>
      </c>
      <c r="B51" s="297">
        <f t="shared" si="0"/>
        <v>19860</v>
      </c>
      <c r="C51" s="298"/>
      <c r="D51" s="299"/>
      <c r="E51" s="297">
        <v>1655</v>
      </c>
      <c r="F51" s="300"/>
      <c r="G51" s="300"/>
      <c r="H51" s="296">
        <f t="shared" si="1"/>
        <v>0</v>
      </c>
      <c r="I51" s="296" t="s">
        <v>1551</v>
      </c>
      <c r="J51" s="297">
        <f t="shared" si="2"/>
        <v>19860</v>
      </c>
      <c r="K51" s="298"/>
      <c r="L51" s="299"/>
      <c r="M51" s="297">
        <v>1655</v>
      </c>
      <c r="N51" s="300"/>
      <c r="O51" s="300"/>
      <c r="P51" s="294"/>
      <c r="Q51" s="295"/>
      <c r="R51" s="295"/>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c r="HN51" s="279"/>
      <c r="HO51" s="279"/>
      <c r="HP51" s="279"/>
      <c r="HQ51" s="279"/>
      <c r="HR51" s="279"/>
      <c r="HS51" s="279"/>
      <c r="HT51" s="279"/>
      <c r="HU51" s="279"/>
      <c r="HV51" s="279"/>
      <c r="HW51" s="279"/>
      <c r="HX51" s="279"/>
      <c r="HY51" s="279"/>
      <c r="HZ51" s="279"/>
      <c r="IA51" s="279"/>
      <c r="IB51" s="279"/>
      <c r="IC51" s="279"/>
      <c r="ID51" s="279"/>
      <c r="IE51" s="279"/>
      <c r="IF51" s="279"/>
      <c r="IG51" s="279"/>
      <c r="IH51" s="279"/>
      <c r="II51" s="279"/>
      <c r="IJ51" s="279"/>
      <c r="IK51" s="279"/>
      <c r="IL51" s="279"/>
      <c r="IM51" s="279"/>
      <c r="IN51" s="279"/>
      <c r="IO51" s="279"/>
      <c r="IP51" s="279"/>
      <c r="IQ51" s="279"/>
      <c r="IR51" s="279"/>
      <c r="IS51" s="279"/>
      <c r="IT51" s="279"/>
    </row>
    <row r="52" spans="1:254" ht="11.1" customHeight="1" x14ac:dyDescent="0.2">
      <c r="A52" s="301" t="s">
        <v>1552</v>
      </c>
      <c r="B52" s="302">
        <f t="shared" si="0"/>
        <v>19416</v>
      </c>
      <c r="C52" s="303"/>
      <c r="D52" s="304"/>
      <c r="E52" s="302">
        <v>1618</v>
      </c>
      <c r="F52" s="305"/>
      <c r="G52" s="305"/>
      <c r="H52" s="301">
        <f t="shared" si="1"/>
        <v>0</v>
      </c>
      <c r="I52" s="301" t="s">
        <v>1552</v>
      </c>
      <c r="J52" s="302">
        <f t="shared" si="2"/>
        <v>19416</v>
      </c>
      <c r="K52" s="303"/>
      <c r="L52" s="304"/>
      <c r="M52" s="302">
        <v>1618</v>
      </c>
      <c r="N52" s="305"/>
      <c r="O52" s="305"/>
      <c r="P52" s="294"/>
      <c r="Q52" s="295"/>
      <c r="R52" s="295"/>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c r="DM52" s="279"/>
      <c r="DN52" s="279"/>
      <c r="DO52" s="279"/>
      <c r="DP52" s="279"/>
      <c r="DQ52" s="279"/>
      <c r="DR52" s="279"/>
      <c r="DS52" s="279"/>
      <c r="DT52" s="279"/>
      <c r="DU52" s="279"/>
      <c r="DV52" s="279"/>
      <c r="DW52" s="279"/>
      <c r="DX52" s="279"/>
      <c r="DY52" s="279"/>
      <c r="DZ52" s="279"/>
      <c r="EA52" s="279"/>
      <c r="EB52" s="279"/>
      <c r="EC52" s="279"/>
      <c r="ED52" s="279"/>
      <c r="EE52" s="279"/>
      <c r="EF52" s="279"/>
      <c r="EG52" s="279"/>
      <c r="EH52" s="279"/>
      <c r="EI52" s="279"/>
      <c r="EJ52" s="279"/>
      <c r="EK52" s="279"/>
      <c r="EL52" s="279"/>
      <c r="EM52" s="279"/>
      <c r="EN52" s="279"/>
      <c r="EO52" s="279"/>
      <c r="EP52" s="279"/>
      <c r="EQ52" s="279"/>
      <c r="ER52" s="279"/>
      <c r="ES52" s="279"/>
      <c r="ET52" s="279"/>
      <c r="EU52" s="279"/>
      <c r="EV52" s="279"/>
      <c r="EW52" s="279"/>
      <c r="EX52" s="279"/>
      <c r="EY52" s="279"/>
      <c r="EZ52" s="279"/>
      <c r="FA52" s="279"/>
      <c r="FB52" s="279"/>
      <c r="FC52" s="279"/>
      <c r="FD52" s="279"/>
      <c r="FE52" s="279"/>
      <c r="FF52" s="279"/>
      <c r="FG52" s="279"/>
      <c r="FH52" s="279"/>
      <c r="FI52" s="279"/>
      <c r="FJ52" s="279"/>
      <c r="FK52" s="279"/>
      <c r="FL52" s="279"/>
      <c r="FM52" s="279"/>
      <c r="FN52" s="279"/>
      <c r="FO52" s="279"/>
      <c r="FP52" s="279"/>
      <c r="FQ52" s="279"/>
      <c r="FR52" s="279"/>
      <c r="FS52" s="279"/>
      <c r="FT52" s="279"/>
      <c r="FU52" s="279"/>
      <c r="FV52" s="279"/>
      <c r="FW52" s="279"/>
      <c r="FX52" s="279"/>
      <c r="FY52" s="279"/>
      <c r="FZ52" s="279"/>
      <c r="GA52" s="279"/>
      <c r="GB52" s="279"/>
      <c r="GC52" s="279"/>
      <c r="GD52" s="279"/>
      <c r="GE52" s="279"/>
      <c r="GF52" s="279"/>
      <c r="GG52" s="279"/>
      <c r="GH52" s="279"/>
      <c r="GI52" s="279"/>
      <c r="GJ52" s="279"/>
      <c r="GK52" s="279"/>
      <c r="GL52" s="279"/>
      <c r="GM52" s="279"/>
      <c r="GN52" s="279"/>
      <c r="GO52" s="279"/>
      <c r="GP52" s="279"/>
      <c r="GQ52" s="279"/>
      <c r="GR52" s="279"/>
      <c r="GS52" s="279"/>
      <c r="GT52" s="279"/>
      <c r="GU52" s="279"/>
      <c r="GV52" s="279"/>
      <c r="GW52" s="279"/>
      <c r="GX52" s="279"/>
      <c r="GY52" s="279"/>
      <c r="GZ52" s="279"/>
      <c r="HA52" s="279"/>
      <c r="HB52" s="279"/>
      <c r="HC52" s="279"/>
      <c r="HD52" s="279"/>
      <c r="HE52" s="279"/>
      <c r="HF52" s="279"/>
      <c r="HG52" s="279"/>
      <c r="HH52" s="279"/>
      <c r="HI52" s="279"/>
      <c r="HJ52" s="279"/>
      <c r="HK52" s="279"/>
      <c r="HL52" s="279"/>
      <c r="HM52" s="279"/>
      <c r="HN52" s="279"/>
      <c r="HO52" s="279"/>
      <c r="HP52" s="279"/>
      <c r="HQ52" s="279"/>
      <c r="HR52" s="279"/>
      <c r="HS52" s="279"/>
      <c r="HT52" s="279"/>
      <c r="HU52" s="279"/>
      <c r="HV52" s="279"/>
      <c r="HW52" s="279"/>
      <c r="HX52" s="279"/>
      <c r="HY52" s="279"/>
      <c r="HZ52" s="279"/>
      <c r="IA52" s="279"/>
      <c r="IB52" s="279"/>
      <c r="IC52" s="279"/>
      <c r="ID52" s="279"/>
      <c r="IE52" s="279"/>
      <c r="IF52" s="279"/>
      <c r="IG52" s="279"/>
      <c r="IH52" s="279"/>
      <c r="II52" s="279"/>
      <c r="IJ52" s="279"/>
      <c r="IK52" s="279"/>
      <c r="IL52" s="279"/>
      <c r="IM52" s="279"/>
      <c r="IN52" s="279"/>
      <c r="IO52" s="279"/>
      <c r="IP52" s="279"/>
      <c r="IQ52" s="279"/>
      <c r="IR52" s="279"/>
      <c r="IS52" s="279"/>
      <c r="IT52" s="279"/>
    </row>
    <row r="53" spans="1:254" ht="11.1" customHeight="1" x14ac:dyDescent="0.2">
      <c r="A53" s="296" t="s">
        <v>1553</v>
      </c>
      <c r="B53" s="297">
        <f t="shared" si="0"/>
        <v>18972</v>
      </c>
      <c r="C53" s="298"/>
      <c r="D53" s="299"/>
      <c r="E53" s="297">
        <v>1581</v>
      </c>
      <c r="F53" s="300"/>
      <c r="G53" s="300"/>
      <c r="H53" s="296">
        <f t="shared" si="1"/>
        <v>0</v>
      </c>
      <c r="I53" s="296" t="s">
        <v>1553</v>
      </c>
      <c r="J53" s="297">
        <f t="shared" si="2"/>
        <v>18972</v>
      </c>
      <c r="K53" s="298"/>
      <c r="L53" s="299"/>
      <c r="M53" s="297">
        <v>1581</v>
      </c>
      <c r="N53" s="300"/>
      <c r="O53" s="300"/>
      <c r="P53" s="294"/>
      <c r="Q53" s="295"/>
      <c r="R53" s="295"/>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c r="EB53" s="279"/>
      <c r="EC53" s="279"/>
      <c r="ED53" s="279"/>
      <c r="EE53" s="279"/>
      <c r="EF53" s="279"/>
      <c r="EG53" s="279"/>
      <c r="EH53" s="279"/>
      <c r="EI53" s="279"/>
      <c r="EJ53" s="279"/>
      <c r="EK53" s="279"/>
      <c r="EL53" s="279"/>
      <c r="EM53" s="279"/>
      <c r="EN53" s="279"/>
      <c r="EO53" s="279"/>
      <c r="EP53" s="279"/>
      <c r="EQ53" s="279"/>
      <c r="ER53" s="279"/>
      <c r="ES53" s="279"/>
      <c r="ET53" s="279"/>
      <c r="EU53" s="279"/>
      <c r="EV53" s="279"/>
      <c r="EW53" s="279"/>
      <c r="EX53" s="279"/>
      <c r="EY53" s="279"/>
      <c r="EZ53" s="279"/>
      <c r="FA53" s="279"/>
      <c r="FB53" s="279"/>
      <c r="FC53" s="279"/>
      <c r="FD53" s="279"/>
      <c r="FE53" s="279"/>
      <c r="FF53" s="279"/>
      <c r="FG53" s="279"/>
      <c r="FH53" s="279"/>
      <c r="FI53" s="279"/>
      <c r="FJ53" s="279"/>
      <c r="FK53" s="279"/>
      <c r="FL53" s="279"/>
      <c r="FM53" s="279"/>
      <c r="FN53" s="279"/>
      <c r="FO53" s="279"/>
      <c r="FP53" s="279"/>
      <c r="FQ53" s="279"/>
      <c r="FR53" s="279"/>
      <c r="FS53" s="279"/>
      <c r="FT53" s="279"/>
      <c r="FU53" s="279"/>
      <c r="FV53" s="279"/>
      <c r="FW53" s="279"/>
      <c r="FX53" s="279"/>
      <c r="FY53" s="279"/>
      <c r="FZ53" s="279"/>
      <c r="GA53" s="279"/>
      <c r="GB53" s="279"/>
      <c r="GC53" s="279"/>
      <c r="GD53" s="279"/>
      <c r="GE53" s="279"/>
      <c r="GF53" s="279"/>
      <c r="GG53" s="279"/>
      <c r="GH53" s="279"/>
      <c r="GI53" s="279"/>
      <c r="GJ53" s="279"/>
      <c r="GK53" s="279"/>
      <c r="GL53" s="279"/>
      <c r="GM53" s="279"/>
      <c r="GN53" s="279"/>
      <c r="GO53" s="279"/>
      <c r="GP53" s="279"/>
      <c r="GQ53" s="279"/>
      <c r="GR53" s="279"/>
      <c r="GS53" s="279"/>
      <c r="GT53" s="279"/>
      <c r="GU53" s="279"/>
      <c r="GV53" s="279"/>
      <c r="GW53" s="279"/>
      <c r="GX53" s="279"/>
      <c r="GY53" s="279"/>
      <c r="GZ53" s="279"/>
      <c r="HA53" s="279"/>
      <c r="HB53" s="279"/>
      <c r="HC53" s="279"/>
      <c r="HD53" s="279"/>
      <c r="HE53" s="279"/>
      <c r="HF53" s="279"/>
      <c r="HG53" s="279"/>
      <c r="HH53" s="279"/>
      <c r="HI53" s="279"/>
      <c r="HJ53" s="279"/>
      <c r="HK53" s="279"/>
      <c r="HL53" s="279"/>
      <c r="HM53" s="279"/>
      <c r="HN53" s="279"/>
      <c r="HO53" s="279"/>
      <c r="HP53" s="279"/>
      <c r="HQ53" s="279"/>
      <c r="HR53" s="279"/>
      <c r="HS53" s="279"/>
      <c r="HT53" s="279"/>
      <c r="HU53" s="279"/>
      <c r="HV53" s="279"/>
      <c r="HW53" s="279"/>
      <c r="HX53" s="279"/>
      <c r="HY53" s="279"/>
      <c r="HZ53" s="279"/>
      <c r="IA53" s="279"/>
      <c r="IB53" s="279"/>
      <c r="IC53" s="279"/>
      <c r="ID53" s="279"/>
      <c r="IE53" s="279"/>
      <c r="IF53" s="279"/>
      <c r="IG53" s="279"/>
      <c r="IH53" s="279"/>
      <c r="II53" s="279"/>
      <c r="IJ53" s="279"/>
      <c r="IK53" s="279"/>
      <c r="IL53" s="279"/>
      <c r="IM53" s="279"/>
      <c r="IN53" s="279"/>
      <c r="IO53" s="279"/>
      <c r="IP53" s="279"/>
      <c r="IQ53" s="279"/>
      <c r="IR53" s="279"/>
      <c r="IS53" s="279"/>
      <c r="IT53" s="279"/>
    </row>
    <row r="54" spans="1:254" ht="11.1" customHeight="1" thickBot="1" x14ac:dyDescent="0.25">
      <c r="A54" s="301" t="s">
        <v>1554</v>
      </c>
      <c r="B54" s="302">
        <f t="shared" si="0"/>
        <v>18528</v>
      </c>
      <c r="C54" s="305" t="s">
        <v>1510</v>
      </c>
      <c r="D54" s="304">
        <f>G54*12</f>
        <v>444</v>
      </c>
      <c r="E54" s="302">
        <v>1544</v>
      </c>
      <c r="F54" s="305" t="s">
        <v>1510</v>
      </c>
      <c r="G54" s="305">
        <v>37</v>
      </c>
      <c r="H54" s="301">
        <f t="shared" si="1"/>
        <v>0</v>
      </c>
      <c r="I54" s="301" t="s">
        <v>1554</v>
      </c>
      <c r="J54" s="302">
        <f t="shared" si="2"/>
        <v>18528</v>
      </c>
      <c r="K54" s="305" t="s">
        <v>1510</v>
      </c>
      <c r="L54" s="304">
        <f>O54*12</f>
        <v>444</v>
      </c>
      <c r="M54" s="302">
        <v>1544</v>
      </c>
      <c r="N54" s="305" t="s">
        <v>1510</v>
      </c>
      <c r="O54" s="305">
        <v>37</v>
      </c>
      <c r="P54" s="294"/>
      <c r="Q54" s="295"/>
      <c r="R54" s="295"/>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c r="EB54" s="279"/>
      <c r="EC54" s="279"/>
      <c r="ED54" s="279"/>
      <c r="EE54" s="279"/>
      <c r="EF54" s="279"/>
      <c r="EG54" s="279"/>
      <c r="EH54" s="279"/>
      <c r="EI54" s="279"/>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c r="FF54" s="279"/>
      <c r="FG54" s="279"/>
      <c r="FH54" s="279"/>
      <c r="FI54" s="279"/>
      <c r="FJ54" s="279"/>
      <c r="FK54" s="279"/>
      <c r="FL54" s="279"/>
      <c r="FM54" s="279"/>
      <c r="FN54" s="279"/>
      <c r="FO54" s="279"/>
      <c r="FP54" s="279"/>
      <c r="FQ54" s="279"/>
      <c r="FR54" s="279"/>
      <c r="FS54" s="279"/>
      <c r="FT54" s="279"/>
      <c r="FU54" s="279"/>
      <c r="FV54" s="279"/>
      <c r="FW54" s="279"/>
      <c r="FX54" s="279"/>
      <c r="FY54" s="279"/>
      <c r="FZ54" s="279"/>
      <c r="GA54" s="279"/>
      <c r="GB54" s="279"/>
      <c r="GC54" s="279"/>
      <c r="GD54" s="279"/>
      <c r="GE54" s="279"/>
      <c r="GF54" s="279"/>
      <c r="GG54" s="279"/>
      <c r="GH54" s="279"/>
      <c r="GI54" s="279"/>
      <c r="GJ54" s="279"/>
      <c r="GK54" s="279"/>
      <c r="GL54" s="279"/>
      <c r="GM54" s="279"/>
      <c r="GN54" s="279"/>
      <c r="GO54" s="279"/>
      <c r="GP54" s="279"/>
      <c r="GQ54" s="279"/>
      <c r="GR54" s="279"/>
      <c r="GS54" s="279"/>
      <c r="GT54" s="279"/>
      <c r="GU54" s="279"/>
      <c r="GV54" s="279"/>
      <c r="GW54" s="279"/>
      <c r="GX54" s="279"/>
      <c r="GY54" s="279"/>
      <c r="GZ54" s="279"/>
      <c r="HA54" s="279"/>
      <c r="HB54" s="279"/>
      <c r="HC54" s="279"/>
      <c r="HD54" s="279"/>
      <c r="HE54" s="279"/>
      <c r="HF54" s="279"/>
      <c r="HG54" s="279"/>
      <c r="HH54" s="279"/>
      <c r="HI54" s="279"/>
      <c r="HJ54" s="279"/>
      <c r="HK54" s="279"/>
      <c r="HL54" s="279"/>
      <c r="HM54" s="279"/>
      <c r="HN54" s="279"/>
      <c r="HO54" s="279"/>
      <c r="HP54" s="279"/>
      <c r="HQ54" s="279"/>
      <c r="HR54" s="279"/>
      <c r="HS54" s="279"/>
      <c r="HT54" s="279"/>
      <c r="HU54" s="279"/>
      <c r="HV54" s="279"/>
      <c r="HW54" s="279"/>
      <c r="HX54" s="279"/>
      <c r="HY54" s="279"/>
      <c r="HZ54" s="279"/>
      <c r="IA54" s="279"/>
      <c r="IB54" s="279"/>
      <c r="IC54" s="279"/>
      <c r="ID54" s="279"/>
      <c r="IE54" s="279"/>
      <c r="IF54" s="279"/>
      <c r="IG54" s="279"/>
      <c r="IH54" s="279"/>
      <c r="II54" s="279"/>
      <c r="IJ54" s="279"/>
      <c r="IK54" s="279"/>
      <c r="IL54" s="279"/>
      <c r="IM54" s="279"/>
      <c r="IN54" s="279"/>
      <c r="IO54" s="279"/>
      <c r="IP54" s="279"/>
      <c r="IQ54" s="279"/>
      <c r="IR54" s="279"/>
      <c r="IS54" s="279"/>
      <c r="IT54" s="279"/>
    </row>
    <row r="55" spans="1:254" ht="27.95" customHeight="1" x14ac:dyDescent="0.2">
      <c r="A55" s="307" t="s">
        <v>1555</v>
      </c>
      <c r="B55" s="308"/>
      <c r="C55" s="308"/>
      <c r="D55" s="290"/>
      <c r="E55" s="308"/>
      <c r="F55" s="308"/>
      <c r="G55" s="308"/>
      <c r="H55" s="308"/>
      <c r="I55" s="308"/>
      <c r="J55" s="308"/>
      <c r="K55" s="308"/>
      <c r="L55" s="290"/>
      <c r="M55" s="308"/>
      <c r="N55" s="308"/>
      <c r="O55" s="308"/>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79"/>
      <c r="EG55" s="279"/>
      <c r="EH55" s="279"/>
      <c r="EI55" s="279"/>
      <c r="EJ55" s="279"/>
      <c r="EK55" s="279"/>
      <c r="EL55" s="279"/>
      <c r="EM55" s="279"/>
      <c r="EN55" s="279"/>
      <c r="EO55" s="279"/>
      <c r="EP55" s="279"/>
      <c r="EQ55" s="279"/>
      <c r="ER55" s="279"/>
      <c r="ES55" s="279"/>
      <c r="ET55" s="279"/>
      <c r="EU55" s="279"/>
      <c r="EV55" s="279"/>
      <c r="EW55" s="279"/>
      <c r="EX55" s="279"/>
      <c r="EY55" s="279"/>
      <c r="EZ55" s="279"/>
      <c r="FA55" s="279"/>
      <c r="FB55" s="279"/>
      <c r="FC55" s="279"/>
      <c r="FD55" s="279"/>
      <c r="FE55" s="279"/>
      <c r="FF55" s="279"/>
      <c r="FG55" s="279"/>
      <c r="FH55" s="279"/>
      <c r="FI55" s="279"/>
      <c r="FJ55" s="279"/>
      <c r="FK55" s="279"/>
      <c r="FL55" s="279"/>
      <c r="FM55" s="279"/>
      <c r="FN55" s="279"/>
      <c r="FO55" s="279"/>
      <c r="FP55" s="279"/>
      <c r="FQ55" s="279"/>
      <c r="FR55" s="279"/>
      <c r="FS55" s="279"/>
      <c r="FT55" s="279"/>
      <c r="FU55" s="279"/>
      <c r="FV55" s="279"/>
      <c r="FW55" s="279"/>
      <c r="FX55" s="279"/>
      <c r="FY55" s="279"/>
      <c r="FZ55" s="279"/>
      <c r="GA55" s="279"/>
      <c r="GB55" s="279"/>
      <c r="GC55" s="279"/>
      <c r="GD55" s="279"/>
      <c r="GE55" s="279"/>
      <c r="GF55" s="279"/>
      <c r="GG55" s="279"/>
      <c r="GH55" s="279"/>
      <c r="GI55" s="279"/>
      <c r="GJ55" s="279"/>
      <c r="GK55" s="279"/>
      <c r="GL55" s="279"/>
      <c r="GM55" s="279"/>
      <c r="GN55" s="279"/>
      <c r="GO55" s="279"/>
      <c r="GP55" s="279"/>
      <c r="GQ55" s="279"/>
      <c r="GR55" s="279"/>
      <c r="GS55" s="279"/>
      <c r="GT55" s="279"/>
      <c r="GU55" s="279"/>
      <c r="GV55" s="279"/>
      <c r="GW55" s="279"/>
      <c r="GX55" s="279"/>
      <c r="GY55" s="279"/>
      <c r="GZ55" s="279"/>
      <c r="HA55" s="279"/>
      <c r="HB55" s="279"/>
      <c r="HC55" s="279"/>
      <c r="HD55" s="279"/>
      <c r="HE55" s="279"/>
      <c r="HF55" s="279"/>
      <c r="HG55" s="279"/>
      <c r="HH55" s="279"/>
      <c r="HI55" s="279"/>
      <c r="HJ55" s="279"/>
      <c r="HK55" s="279"/>
      <c r="HL55" s="279"/>
      <c r="HM55" s="279"/>
      <c r="HN55" s="279"/>
      <c r="HO55" s="279"/>
      <c r="HP55" s="279"/>
      <c r="HQ55" s="279"/>
      <c r="HR55" s="279"/>
      <c r="HS55" s="279"/>
      <c r="HT55" s="279"/>
      <c r="HU55" s="279"/>
      <c r="HV55" s="279"/>
      <c r="HW55" s="279"/>
      <c r="HX55" s="279"/>
      <c r="HY55" s="279"/>
      <c r="HZ55" s="279"/>
      <c r="IA55" s="279"/>
      <c r="IB55" s="279"/>
      <c r="IC55" s="279"/>
      <c r="ID55" s="279"/>
      <c r="IE55" s="279"/>
      <c r="IF55" s="279"/>
      <c r="IG55" s="279"/>
      <c r="IH55" s="279"/>
      <c r="II55" s="279"/>
      <c r="IJ55" s="279"/>
      <c r="IK55" s="279"/>
      <c r="IL55" s="279"/>
      <c r="IM55" s="279"/>
      <c r="IN55" s="279"/>
      <c r="IO55" s="279"/>
      <c r="IP55" s="279"/>
      <c r="IQ55" s="279"/>
      <c r="IR55" s="279"/>
      <c r="IS55" s="279"/>
      <c r="IT55" s="279"/>
    </row>
    <row r="56" spans="1:254" ht="11.1" customHeight="1" thickBot="1" x14ac:dyDescent="0.25">
      <c r="A56" s="309" t="s">
        <v>1556</v>
      </c>
      <c r="B56" s="310" t="s">
        <v>1557</v>
      </c>
      <c r="C56" s="309"/>
      <c r="D56" s="304"/>
      <c r="E56" s="309"/>
      <c r="F56" s="309"/>
      <c r="G56" s="311" t="s">
        <v>1558</v>
      </c>
      <c r="H56" s="312"/>
      <c r="I56" s="312" t="s">
        <v>1559</v>
      </c>
      <c r="J56" s="312" t="s">
        <v>1560</v>
      </c>
      <c r="L56" s="313"/>
      <c r="M56" s="279"/>
      <c r="N56" s="279"/>
      <c r="O56" s="279"/>
      <c r="P56" s="314"/>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c r="EB56" s="279"/>
      <c r="EC56" s="279"/>
      <c r="ED56" s="279"/>
      <c r="EE56" s="279"/>
      <c r="EF56" s="279"/>
      <c r="EG56" s="279"/>
      <c r="EH56" s="279"/>
      <c r="EI56" s="279"/>
      <c r="EJ56" s="279"/>
      <c r="EK56" s="279"/>
      <c r="EL56" s="279"/>
      <c r="EM56" s="279"/>
      <c r="EN56" s="279"/>
      <c r="EO56" s="279"/>
      <c r="EP56" s="279"/>
      <c r="EQ56" s="279"/>
      <c r="ER56" s="279"/>
      <c r="ES56" s="279"/>
      <c r="ET56" s="279"/>
      <c r="EU56" s="279"/>
      <c r="EV56" s="279"/>
      <c r="EW56" s="279"/>
      <c r="EX56" s="279"/>
      <c r="EY56" s="279"/>
      <c r="EZ56" s="279"/>
      <c r="FA56" s="279"/>
      <c r="FB56" s="279"/>
      <c r="FC56" s="279"/>
      <c r="FD56" s="279"/>
      <c r="FE56" s="279"/>
      <c r="FF56" s="279"/>
      <c r="FG56" s="279"/>
      <c r="FH56" s="279"/>
      <c r="FI56" s="279"/>
      <c r="FJ56" s="279"/>
      <c r="FK56" s="279"/>
      <c r="FL56" s="279"/>
      <c r="FM56" s="279"/>
      <c r="FN56" s="279"/>
      <c r="FO56" s="279"/>
      <c r="FP56" s="279"/>
      <c r="FQ56" s="279"/>
      <c r="FR56" s="279"/>
      <c r="FS56" s="279"/>
      <c r="FT56" s="279"/>
      <c r="FU56" s="279"/>
      <c r="FV56" s="279"/>
      <c r="FW56" s="279"/>
      <c r="FX56" s="279"/>
      <c r="FY56" s="279"/>
      <c r="FZ56" s="279"/>
      <c r="GA56" s="279"/>
      <c r="GB56" s="279"/>
      <c r="GC56" s="279"/>
      <c r="GD56" s="279"/>
      <c r="GE56" s="279"/>
      <c r="GF56" s="279"/>
      <c r="GG56" s="279"/>
      <c r="GH56" s="279"/>
      <c r="GI56" s="279"/>
      <c r="GJ56" s="279"/>
      <c r="GK56" s="279"/>
      <c r="GL56" s="279"/>
      <c r="GM56" s="279"/>
      <c r="GN56" s="279"/>
      <c r="GO56" s="279"/>
      <c r="GP56" s="279"/>
      <c r="GQ56" s="279"/>
      <c r="GR56" s="279"/>
      <c r="GS56" s="279"/>
      <c r="GT56" s="279"/>
      <c r="GU56" s="279"/>
      <c r="GV56" s="279"/>
      <c r="GW56" s="279"/>
      <c r="GX56" s="279"/>
      <c r="GY56" s="279"/>
      <c r="GZ56" s="279"/>
      <c r="HA56" s="279"/>
      <c r="HB56" s="279"/>
      <c r="HC56" s="279"/>
      <c r="HD56" s="279"/>
      <c r="HE56" s="279"/>
      <c r="HF56" s="279"/>
      <c r="HG56" s="279"/>
      <c r="HH56" s="279"/>
      <c r="HI56" s="279"/>
      <c r="HJ56" s="279"/>
      <c r="HK56" s="279"/>
      <c r="HL56" s="279"/>
      <c r="HM56" s="279"/>
      <c r="HN56" s="279"/>
      <c r="HO56" s="279"/>
      <c r="HP56" s="279"/>
      <c r="HQ56" s="279"/>
      <c r="HR56" s="279"/>
      <c r="HS56" s="279"/>
      <c r="HT56" s="279"/>
      <c r="HU56" s="279"/>
      <c r="HV56" s="279"/>
      <c r="HW56" s="279"/>
      <c r="HX56" s="279"/>
      <c r="HY56" s="279"/>
      <c r="HZ56" s="279"/>
      <c r="IA56" s="279"/>
      <c r="IB56" s="279"/>
      <c r="IC56" s="279"/>
      <c r="ID56" s="279"/>
      <c r="IE56" s="279"/>
      <c r="IF56" s="279"/>
      <c r="IG56" s="279"/>
      <c r="IH56" s="279"/>
      <c r="II56" s="279"/>
      <c r="IJ56" s="279"/>
      <c r="IK56" s="279"/>
      <c r="IL56" s="279"/>
      <c r="IM56" s="279"/>
      <c r="IN56" s="279"/>
      <c r="IO56" s="279"/>
      <c r="IP56" s="279"/>
      <c r="IQ56" s="279"/>
      <c r="IR56" s="279"/>
      <c r="IS56" s="279"/>
      <c r="IT56" s="279"/>
    </row>
    <row r="57" spans="1:254" ht="11.1" customHeight="1" x14ac:dyDescent="0.2">
      <c r="A57" s="315" t="s">
        <v>1561</v>
      </c>
      <c r="B57" s="316">
        <f>E54</f>
        <v>1544</v>
      </c>
      <c r="C57" s="317" t="s">
        <v>1562</v>
      </c>
      <c r="D57" s="318">
        <f>E49</f>
        <v>1729</v>
      </c>
      <c r="E57" s="319"/>
      <c r="F57" s="319"/>
      <c r="G57" s="320">
        <f t="shared" ref="G57:G66" si="3">(D57+B57)/2*12/52/35</f>
        <v>10.790109890109889</v>
      </c>
      <c r="H57" s="321"/>
      <c r="I57" s="321">
        <f t="shared" ref="I57:I66" si="4">G57*1.5</f>
        <v>16.185164835164834</v>
      </c>
      <c r="J57" s="322">
        <f t="shared" ref="J57:J66" si="5">G57*2</f>
        <v>21.580219780219778</v>
      </c>
      <c r="L57" s="313"/>
      <c r="M57" s="279"/>
      <c r="N57" s="279"/>
      <c r="O57" s="323"/>
      <c r="P57" s="295"/>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c r="DM57" s="279"/>
      <c r="DN57" s="279"/>
      <c r="DO57" s="279"/>
      <c r="DP57" s="279"/>
      <c r="DQ57" s="279"/>
      <c r="DR57" s="279"/>
      <c r="DS57" s="279"/>
      <c r="DT57" s="279"/>
      <c r="DU57" s="279"/>
      <c r="DV57" s="279"/>
      <c r="DW57" s="279"/>
      <c r="DX57" s="279"/>
      <c r="DY57" s="279"/>
      <c r="DZ57" s="279"/>
      <c r="EA57" s="279"/>
      <c r="EB57" s="279"/>
      <c r="EC57" s="279"/>
      <c r="ED57" s="279"/>
      <c r="EE57" s="279"/>
      <c r="EF57" s="279"/>
      <c r="EG57" s="279"/>
      <c r="EH57" s="279"/>
      <c r="EI57" s="279"/>
      <c r="EJ57" s="279"/>
      <c r="EK57" s="279"/>
      <c r="EL57" s="279"/>
      <c r="EM57" s="279"/>
      <c r="EN57" s="279"/>
      <c r="EO57" s="279"/>
      <c r="EP57" s="279"/>
      <c r="EQ57" s="279"/>
      <c r="ER57" s="279"/>
      <c r="ES57" s="279"/>
      <c r="ET57" s="279"/>
      <c r="EU57" s="279"/>
      <c r="EV57" s="279"/>
      <c r="EW57" s="279"/>
      <c r="EX57" s="279"/>
      <c r="EY57" s="279"/>
      <c r="EZ57" s="279"/>
      <c r="FA57" s="279"/>
      <c r="FB57" s="279"/>
      <c r="FC57" s="279"/>
      <c r="FD57" s="279"/>
      <c r="FE57" s="279"/>
      <c r="FF57" s="279"/>
      <c r="FG57" s="279"/>
      <c r="FH57" s="279"/>
      <c r="FI57" s="279"/>
      <c r="FJ57" s="279"/>
      <c r="FK57" s="279"/>
      <c r="FL57" s="279"/>
      <c r="FM57" s="279"/>
      <c r="FN57" s="279"/>
      <c r="FO57" s="279"/>
      <c r="FP57" s="279"/>
      <c r="FQ57" s="279"/>
      <c r="FR57" s="279"/>
      <c r="FS57" s="279"/>
      <c r="FT57" s="279"/>
      <c r="FU57" s="279"/>
      <c r="FV57" s="279"/>
      <c r="FW57" s="279"/>
      <c r="FX57" s="279"/>
      <c r="FY57" s="279"/>
      <c r="FZ57" s="279"/>
      <c r="GA57" s="279"/>
      <c r="GB57" s="279"/>
      <c r="GC57" s="279"/>
      <c r="GD57" s="279"/>
      <c r="GE57" s="279"/>
      <c r="GF57" s="279"/>
      <c r="GG57" s="279"/>
      <c r="GH57" s="279"/>
      <c r="GI57" s="279"/>
      <c r="GJ57" s="279"/>
      <c r="GK57" s="279"/>
      <c r="GL57" s="279"/>
      <c r="GM57" s="279"/>
      <c r="GN57" s="279"/>
      <c r="GO57" s="279"/>
      <c r="GP57" s="279"/>
      <c r="GQ57" s="279"/>
      <c r="GR57" s="279"/>
      <c r="GS57" s="279"/>
      <c r="GT57" s="279"/>
      <c r="GU57" s="279"/>
      <c r="GV57" s="279"/>
      <c r="GW57" s="279"/>
      <c r="GX57" s="279"/>
      <c r="GY57" s="279"/>
      <c r="GZ57" s="279"/>
      <c r="HA57" s="279"/>
      <c r="HB57" s="279"/>
      <c r="HC57" s="279"/>
      <c r="HD57" s="279"/>
      <c r="HE57" s="279"/>
      <c r="HF57" s="279"/>
      <c r="HG57" s="279"/>
      <c r="HH57" s="279"/>
      <c r="HI57" s="279"/>
      <c r="HJ57" s="279"/>
      <c r="HK57" s="279"/>
      <c r="HL57" s="279"/>
      <c r="HM57" s="279"/>
      <c r="HN57" s="279"/>
      <c r="HO57" s="279"/>
      <c r="HP57" s="279"/>
      <c r="HQ57" s="279"/>
      <c r="HR57" s="279"/>
      <c r="HS57" s="279"/>
      <c r="HT57" s="279"/>
      <c r="HU57" s="279"/>
      <c r="HV57" s="279"/>
      <c r="HW57" s="279"/>
      <c r="HX57" s="279"/>
      <c r="HY57" s="279"/>
      <c r="HZ57" s="279"/>
      <c r="IA57" s="279"/>
      <c r="IB57" s="279"/>
      <c r="IC57" s="279"/>
      <c r="ID57" s="279"/>
      <c r="IE57" s="279"/>
      <c r="IF57" s="279"/>
      <c r="IG57" s="279"/>
      <c r="IH57" s="279"/>
      <c r="II57" s="279"/>
      <c r="IJ57" s="279"/>
      <c r="IK57" s="279"/>
      <c r="IL57" s="279"/>
      <c r="IM57" s="279"/>
      <c r="IN57" s="279"/>
      <c r="IO57" s="279"/>
      <c r="IP57" s="279"/>
      <c r="IQ57" s="279"/>
      <c r="IR57" s="279"/>
      <c r="IS57" s="279"/>
      <c r="IT57" s="279"/>
    </row>
    <row r="58" spans="1:254" ht="11.1" customHeight="1" x14ac:dyDescent="0.2">
      <c r="A58" s="324" t="s">
        <v>1563</v>
      </c>
      <c r="B58" s="325">
        <f>E48</f>
        <v>1788</v>
      </c>
      <c r="C58" s="326" t="s">
        <v>1562</v>
      </c>
      <c r="D58" s="327">
        <f>E45</f>
        <v>1965</v>
      </c>
      <c r="E58" s="328"/>
      <c r="F58" s="328"/>
      <c r="G58" s="329">
        <f t="shared" si="3"/>
        <v>12.372527472527473</v>
      </c>
      <c r="H58" s="330"/>
      <c r="I58" s="330">
        <f t="shared" si="4"/>
        <v>18.558791208791209</v>
      </c>
      <c r="J58" s="331">
        <f t="shared" si="5"/>
        <v>24.745054945054946</v>
      </c>
      <c r="L58" s="313"/>
      <c r="M58" s="279"/>
      <c r="N58" s="279"/>
      <c r="O58" s="323"/>
      <c r="P58" s="332"/>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79"/>
      <c r="EO58" s="279"/>
      <c r="EP58" s="279"/>
      <c r="EQ58" s="279"/>
      <c r="ER58" s="279"/>
      <c r="ES58" s="279"/>
      <c r="ET58" s="279"/>
      <c r="EU58" s="279"/>
      <c r="EV58" s="279"/>
      <c r="EW58" s="279"/>
      <c r="EX58" s="279"/>
      <c r="EY58" s="279"/>
      <c r="EZ58" s="279"/>
      <c r="FA58" s="279"/>
      <c r="FB58" s="279"/>
      <c r="FC58" s="279"/>
      <c r="FD58" s="279"/>
      <c r="FE58" s="279"/>
      <c r="FF58" s="279"/>
      <c r="FG58" s="279"/>
      <c r="FH58" s="279"/>
      <c r="FI58" s="279"/>
      <c r="FJ58" s="279"/>
      <c r="FK58" s="279"/>
      <c r="FL58" s="279"/>
      <c r="FM58" s="279"/>
      <c r="FN58" s="279"/>
      <c r="FO58" s="279"/>
      <c r="FP58" s="279"/>
      <c r="FQ58" s="279"/>
      <c r="FR58" s="279"/>
      <c r="FS58" s="279"/>
      <c r="FT58" s="279"/>
      <c r="FU58" s="279"/>
      <c r="FV58" s="279"/>
      <c r="FW58" s="279"/>
      <c r="FX58" s="279"/>
      <c r="FY58" s="279"/>
      <c r="FZ58" s="279"/>
      <c r="GA58" s="279"/>
      <c r="GB58" s="279"/>
      <c r="GC58" s="279"/>
      <c r="GD58" s="279"/>
      <c r="GE58" s="279"/>
      <c r="GF58" s="279"/>
      <c r="GG58" s="279"/>
      <c r="GH58" s="279"/>
      <c r="GI58" s="279"/>
      <c r="GJ58" s="279"/>
      <c r="GK58" s="279"/>
      <c r="GL58" s="279"/>
      <c r="GM58" s="279"/>
      <c r="GN58" s="279"/>
      <c r="GO58" s="279"/>
      <c r="GP58" s="279"/>
      <c r="GQ58" s="279"/>
      <c r="GR58" s="279"/>
      <c r="GS58" s="279"/>
      <c r="GT58" s="279"/>
      <c r="GU58" s="279"/>
      <c r="GV58" s="279"/>
      <c r="GW58" s="279"/>
      <c r="GX58" s="279"/>
      <c r="GY58" s="279"/>
      <c r="GZ58" s="279"/>
      <c r="HA58" s="279"/>
      <c r="HB58" s="279"/>
      <c r="HC58" s="279"/>
      <c r="HD58" s="279"/>
      <c r="HE58" s="279"/>
      <c r="HF58" s="279"/>
      <c r="HG58" s="279"/>
      <c r="HH58" s="279"/>
      <c r="HI58" s="279"/>
      <c r="HJ58" s="279"/>
      <c r="HK58" s="279"/>
      <c r="HL58" s="279"/>
      <c r="HM58" s="279"/>
      <c r="HN58" s="279"/>
      <c r="HO58" s="279"/>
      <c r="HP58" s="279"/>
      <c r="HQ58" s="279"/>
      <c r="HR58" s="279"/>
      <c r="HS58" s="279"/>
      <c r="HT58" s="279"/>
      <c r="HU58" s="279"/>
      <c r="HV58" s="279"/>
      <c r="HW58" s="279"/>
      <c r="HX58" s="279"/>
      <c r="HY58" s="279"/>
      <c r="HZ58" s="279"/>
      <c r="IA58" s="279"/>
      <c r="IB58" s="279"/>
      <c r="IC58" s="279"/>
      <c r="ID58" s="279"/>
      <c r="IE58" s="279"/>
      <c r="IF58" s="279"/>
      <c r="IG58" s="279"/>
      <c r="IH58" s="279"/>
      <c r="II58" s="279"/>
      <c r="IJ58" s="279"/>
      <c r="IK58" s="279"/>
      <c r="IL58" s="279"/>
      <c r="IM58" s="279"/>
      <c r="IN58" s="279"/>
      <c r="IO58" s="279"/>
      <c r="IP58" s="279"/>
      <c r="IQ58" s="279"/>
      <c r="IR58" s="279"/>
      <c r="IS58" s="279"/>
      <c r="IT58" s="279"/>
    </row>
    <row r="59" spans="1:254" ht="11.1" customHeight="1" x14ac:dyDescent="0.2">
      <c r="A59" s="324" t="s">
        <v>1564</v>
      </c>
      <c r="B59" s="325">
        <f>E44</f>
        <v>2024</v>
      </c>
      <c r="C59" s="326" t="s">
        <v>1562</v>
      </c>
      <c r="D59" s="327">
        <f>E41</f>
        <v>2283</v>
      </c>
      <c r="E59" s="328"/>
      <c r="F59" s="328"/>
      <c r="G59" s="329">
        <f t="shared" si="3"/>
        <v>14.198901098901098</v>
      </c>
      <c r="H59" s="330"/>
      <c r="I59" s="330">
        <f t="shared" si="4"/>
        <v>21.298351648351648</v>
      </c>
      <c r="J59" s="331">
        <f t="shared" si="5"/>
        <v>28.397802197802196</v>
      </c>
      <c r="L59" s="313"/>
      <c r="M59" s="279"/>
      <c r="N59" s="279"/>
      <c r="O59" s="323"/>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c r="EB59" s="279"/>
      <c r="EC59" s="279"/>
      <c r="ED59" s="279"/>
      <c r="EE59" s="279"/>
      <c r="EF59" s="279"/>
      <c r="EG59" s="279"/>
      <c r="EH59" s="279"/>
      <c r="EI59" s="279"/>
      <c r="EJ59" s="279"/>
      <c r="EK59" s="279"/>
      <c r="EL59" s="279"/>
      <c r="EM59" s="279"/>
      <c r="EN59" s="279"/>
      <c r="EO59" s="279"/>
      <c r="EP59" s="279"/>
      <c r="EQ59" s="279"/>
      <c r="ER59" s="279"/>
      <c r="ES59" s="279"/>
      <c r="ET59" s="279"/>
      <c r="EU59" s="279"/>
      <c r="EV59" s="279"/>
      <c r="EW59" s="279"/>
      <c r="EX59" s="279"/>
      <c r="EY59" s="279"/>
      <c r="EZ59" s="279"/>
      <c r="FA59" s="279"/>
      <c r="FB59" s="279"/>
      <c r="FC59" s="279"/>
      <c r="FD59" s="279"/>
      <c r="FE59" s="279"/>
      <c r="FF59" s="279"/>
      <c r="FG59" s="279"/>
      <c r="FH59" s="279"/>
      <c r="FI59" s="279"/>
      <c r="FJ59" s="279"/>
      <c r="FK59" s="279"/>
      <c r="FL59" s="279"/>
      <c r="FM59" s="279"/>
      <c r="FN59" s="279"/>
      <c r="FO59" s="279"/>
      <c r="FP59" s="279"/>
      <c r="FQ59" s="279"/>
      <c r="FR59" s="279"/>
      <c r="FS59" s="279"/>
      <c r="FT59" s="279"/>
      <c r="FU59" s="279"/>
      <c r="FV59" s="279"/>
      <c r="FW59" s="279"/>
      <c r="FX59" s="279"/>
      <c r="FY59" s="279"/>
      <c r="FZ59" s="279"/>
      <c r="GA59" s="279"/>
      <c r="GB59" s="279"/>
      <c r="GC59" s="279"/>
      <c r="GD59" s="279"/>
      <c r="GE59" s="279"/>
      <c r="GF59" s="279"/>
      <c r="GG59" s="279"/>
      <c r="GH59" s="279"/>
      <c r="GI59" s="279"/>
      <c r="GJ59" s="279"/>
      <c r="GK59" s="279"/>
      <c r="GL59" s="279"/>
      <c r="GM59" s="279"/>
      <c r="GN59" s="279"/>
      <c r="GO59" s="279"/>
      <c r="GP59" s="279"/>
      <c r="GQ59" s="279"/>
      <c r="GR59" s="279"/>
      <c r="GS59" s="279"/>
      <c r="GT59" s="279"/>
      <c r="GU59" s="279"/>
      <c r="GV59" s="279"/>
      <c r="GW59" s="279"/>
      <c r="GX59" s="279"/>
      <c r="GY59" s="279"/>
      <c r="GZ59" s="279"/>
      <c r="HA59" s="279"/>
      <c r="HB59" s="279"/>
      <c r="HC59" s="279"/>
      <c r="HD59" s="279"/>
      <c r="HE59" s="279"/>
      <c r="HF59" s="279"/>
      <c r="HG59" s="279"/>
      <c r="HH59" s="279"/>
      <c r="HI59" s="279"/>
      <c r="HJ59" s="279"/>
      <c r="HK59" s="279"/>
      <c r="HL59" s="279"/>
      <c r="HM59" s="279"/>
      <c r="HN59" s="279"/>
      <c r="HO59" s="279"/>
      <c r="HP59" s="279"/>
      <c r="HQ59" s="279"/>
      <c r="HR59" s="279"/>
      <c r="HS59" s="279"/>
      <c r="HT59" s="279"/>
      <c r="HU59" s="279"/>
      <c r="HV59" s="279"/>
      <c r="HW59" s="279"/>
      <c r="HX59" s="279"/>
      <c r="HY59" s="279"/>
      <c r="HZ59" s="279"/>
      <c r="IA59" s="279"/>
      <c r="IB59" s="279"/>
      <c r="IC59" s="279"/>
      <c r="ID59" s="279"/>
      <c r="IE59" s="279"/>
      <c r="IF59" s="279"/>
      <c r="IG59" s="279"/>
      <c r="IH59" s="279"/>
      <c r="II59" s="279"/>
      <c r="IJ59" s="279"/>
      <c r="IK59" s="279"/>
      <c r="IL59" s="279"/>
      <c r="IM59" s="279"/>
      <c r="IN59" s="279"/>
      <c r="IO59" s="279"/>
      <c r="IP59" s="279"/>
      <c r="IQ59" s="279"/>
      <c r="IR59" s="279"/>
      <c r="IS59" s="279"/>
      <c r="IT59" s="279"/>
    </row>
    <row r="60" spans="1:254" ht="11.1" customHeight="1" x14ac:dyDescent="0.2">
      <c r="A60" s="324" t="s">
        <v>1565</v>
      </c>
      <c r="B60" s="325">
        <f>E40</f>
        <v>2383</v>
      </c>
      <c r="C60" s="326" t="s">
        <v>1562</v>
      </c>
      <c r="D60" s="327">
        <f>E37</f>
        <v>2683</v>
      </c>
      <c r="E60" s="328"/>
      <c r="F60" s="328"/>
      <c r="G60" s="329">
        <f t="shared" si="3"/>
        <v>16.701098901098902</v>
      </c>
      <c r="H60" s="330"/>
      <c r="I60" s="330">
        <f t="shared" si="4"/>
        <v>25.051648351648353</v>
      </c>
      <c r="J60" s="331">
        <f t="shared" si="5"/>
        <v>33.402197802197804</v>
      </c>
      <c r="L60" s="313"/>
      <c r="M60" s="279"/>
      <c r="N60" s="279"/>
      <c r="O60" s="323"/>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c r="EB60" s="279"/>
      <c r="EC60" s="279"/>
      <c r="ED60" s="279"/>
      <c r="EE60" s="279"/>
      <c r="EF60" s="279"/>
      <c r="EG60" s="279"/>
      <c r="EH60" s="279"/>
      <c r="EI60" s="279"/>
      <c r="EJ60" s="279"/>
      <c r="EK60" s="279"/>
      <c r="EL60" s="279"/>
      <c r="EM60" s="279"/>
      <c r="EN60" s="279"/>
      <c r="EO60" s="279"/>
      <c r="EP60" s="279"/>
      <c r="EQ60" s="279"/>
      <c r="ER60" s="279"/>
      <c r="ES60" s="279"/>
      <c r="ET60" s="279"/>
      <c r="EU60" s="279"/>
      <c r="EV60" s="279"/>
      <c r="EW60" s="279"/>
      <c r="EX60" s="279"/>
      <c r="EY60" s="279"/>
      <c r="EZ60" s="279"/>
      <c r="FA60" s="279"/>
      <c r="FB60" s="279"/>
      <c r="FC60" s="279"/>
      <c r="FD60" s="279"/>
      <c r="FE60" s="279"/>
      <c r="FF60" s="279"/>
      <c r="FG60" s="279"/>
      <c r="FH60" s="279"/>
      <c r="FI60" s="279"/>
      <c r="FJ60" s="279"/>
      <c r="FK60" s="279"/>
      <c r="FL60" s="279"/>
      <c r="FM60" s="279"/>
      <c r="FN60" s="279"/>
      <c r="FO60" s="279"/>
      <c r="FP60" s="279"/>
      <c r="FQ60" s="279"/>
      <c r="FR60" s="279"/>
      <c r="FS60" s="279"/>
      <c r="FT60" s="279"/>
      <c r="FU60" s="279"/>
      <c r="FV60" s="279"/>
      <c r="FW60" s="279"/>
      <c r="FX60" s="279"/>
      <c r="FY60" s="279"/>
      <c r="FZ60" s="279"/>
      <c r="GA60" s="279"/>
      <c r="GB60" s="279"/>
      <c r="GC60" s="279"/>
      <c r="GD60" s="279"/>
      <c r="GE60" s="279"/>
      <c r="GF60" s="279"/>
      <c r="GG60" s="279"/>
      <c r="GH60" s="279"/>
      <c r="GI60" s="279"/>
      <c r="GJ60" s="279"/>
      <c r="GK60" s="279"/>
      <c r="GL60" s="279"/>
      <c r="GM60" s="279"/>
      <c r="GN60" s="279"/>
      <c r="GO60" s="279"/>
      <c r="GP60" s="279"/>
      <c r="GQ60" s="279"/>
      <c r="GR60" s="279"/>
      <c r="GS60" s="279"/>
      <c r="GT60" s="279"/>
      <c r="GU60" s="279"/>
      <c r="GV60" s="279"/>
      <c r="GW60" s="279"/>
      <c r="GX60" s="279"/>
      <c r="GY60" s="279"/>
      <c r="GZ60" s="279"/>
      <c r="HA60" s="279"/>
      <c r="HB60" s="279"/>
      <c r="HC60" s="279"/>
      <c r="HD60" s="279"/>
      <c r="HE60" s="279"/>
      <c r="HF60" s="279"/>
      <c r="HG60" s="279"/>
      <c r="HH60" s="279"/>
      <c r="HI60" s="279"/>
      <c r="HJ60" s="279"/>
      <c r="HK60" s="279"/>
      <c r="HL60" s="279"/>
      <c r="HM60" s="279"/>
      <c r="HN60" s="279"/>
      <c r="HO60" s="279"/>
      <c r="HP60" s="279"/>
      <c r="HQ60" s="279"/>
      <c r="HR60" s="279"/>
      <c r="HS60" s="279"/>
      <c r="HT60" s="279"/>
      <c r="HU60" s="279"/>
      <c r="HV60" s="279"/>
      <c r="HW60" s="279"/>
      <c r="HX60" s="279"/>
      <c r="HY60" s="279"/>
      <c r="HZ60" s="279"/>
      <c r="IA60" s="279"/>
      <c r="IB60" s="279"/>
      <c r="IC60" s="279"/>
      <c r="ID60" s="279"/>
      <c r="IE60" s="279"/>
      <c r="IF60" s="279"/>
      <c r="IG60" s="279"/>
      <c r="IH60" s="279"/>
      <c r="II60" s="279"/>
      <c r="IJ60" s="279"/>
      <c r="IK60" s="279"/>
      <c r="IL60" s="279"/>
      <c r="IM60" s="279"/>
      <c r="IN60" s="279"/>
      <c r="IO60" s="279"/>
      <c r="IP60" s="279"/>
      <c r="IQ60" s="279"/>
      <c r="IR60" s="279"/>
      <c r="IS60" s="279"/>
      <c r="IT60" s="279"/>
    </row>
    <row r="61" spans="1:254" ht="11.1" customHeight="1" x14ac:dyDescent="0.2">
      <c r="A61" s="324" t="s">
        <v>1566</v>
      </c>
      <c r="B61" s="325">
        <f>E36</f>
        <v>2792</v>
      </c>
      <c r="C61" s="326" t="s">
        <v>1562</v>
      </c>
      <c r="D61" s="327">
        <f>E33</f>
        <v>3119</v>
      </c>
      <c r="E61" s="328"/>
      <c r="F61" s="328"/>
      <c r="G61" s="329">
        <f t="shared" si="3"/>
        <v>19.486813186813187</v>
      </c>
      <c r="H61" s="330"/>
      <c r="I61" s="330">
        <f t="shared" si="4"/>
        <v>29.23021978021978</v>
      </c>
      <c r="J61" s="331">
        <f t="shared" si="5"/>
        <v>38.973626373626374</v>
      </c>
      <c r="L61" s="313"/>
      <c r="M61" s="279"/>
      <c r="N61" s="279"/>
      <c r="O61" s="323"/>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c r="EB61" s="279"/>
      <c r="EC61" s="279"/>
      <c r="ED61" s="279"/>
      <c r="EE61" s="279"/>
      <c r="EF61" s="279"/>
      <c r="EG61" s="279"/>
      <c r="EH61" s="279"/>
      <c r="EI61" s="279"/>
      <c r="EJ61" s="279"/>
      <c r="EK61" s="279"/>
      <c r="EL61" s="279"/>
      <c r="EM61" s="279"/>
      <c r="EN61" s="279"/>
      <c r="EO61" s="279"/>
      <c r="EP61" s="279"/>
      <c r="EQ61" s="279"/>
      <c r="ER61" s="279"/>
      <c r="ES61" s="279"/>
      <c r="ET61" s="279"/>
      <c r="EU61" s="279"/>
      <c r="EV61" s="279"/>
      <c r="EW61" s="279"/>
      <c r="EX61" s="279"/>
      <c r="EY61" s="279"/>
      <c r="EZ61" s="279"/>
      <c r="FA61" s="279"/>
      <c r="FB61" s="279"/>
      <c r="FC61" s="279"/>
      <c r="FD61" s="279"/>
      <c r="FE61" s="279"/>
      <c r="FF61" s="279"/>
      <c r="FG61" s="279"/>
      <c r="FH61" s="279"/>
      <c r="FI61" s="279"/>
      <c r="FJ61" s="279"/>
      <c r="FK61" s="279"/>
      <c r="FL61" s="279"/>
      <c r="FM61" s="279"/>
      <c r="FN61" s="279"/>
      <c r="FO61" s="279"/>
      <c r="FP61" s="279"/>
      <c r="FQ61" s="279"/>
      <c r="FR61" s="279"/>
      <c r="FS61" s="279"/>
      <c r="FT61" s="279"/>
      <c r="FU61" s="279"/>
      <c r="FV61" s="279"/>
      <c r="FW61" s="279"/>
      <c r="FX61" s="279"/>
      <c r="FY61" s="279"/>
      <c r="FZ61" s="279"/>
      <c r="GA61" s="279"/>
      <c r="GB61" s="279"/>
      <c r="GC61" s="279"/>
      <c r="GD61" s="279"/>
      <c r="GE61" s="279"/>
      <c r="GF61" s="279"/>
      <c r="GG61" s="279"/>
      <c r="GH61" s="279"/>
      <c r="GI61" s="279"/>
      <c r="GJ61" s="279"/>
      <c r="GK61" s="279"/>
      <c r="GL61" s="279"/>
      <c r="GM61" s="279"/>
      <c r="GN61" s="279"/>
      <c r="GO61" s="279"/>
      <c r="GP61" s="279"/>
      <c r="GQ61" s="279"/>
      <c r="GR61" s="279"/>
      <c r="GS61" s="279"/>
      <c r="GT61" s="279"/>
      <c r="GU61" s="279"/>
      <c r="GV61" s="279"/>
      <c r="GW61" s="279"/>
      <c r="GX61" s="279"/>
      <c r="GY61" s="279"/>
      <c r="GZ61" s="279"/>
      <c r="HA61" s="279"/>
      <c r="HB61" s="279"/>
      <c r="HC61" s="279"/>
      <c r="HD61" s="279"/>
      <c r="HE61" s="279"/>
      <c r="HF61" s="279"/>
      <c r="HG61" s="279"/>
      <c r="HH61" s="279"/>
      <c r="HI61" s="279"/>
      <c r="HJ61" s="279"/>
      <c r="HK61" s="279"/>
      <c r="HL61" s="279"/>
      <c r="HM61" s="279"/>
      <c r="HN61" s="279"/>
      <c r="HO61" s="279"/>
      <c r="HP61" s="279"/>
      <c r="HQ61" s="279"/>
      <c r="HR61" s="279"/>
      <c r="HS61" s="279"/>
      <c r="HT61" s="279"/>
      <c r="HU61" s="279"/>
      <c r="HV61" s="279"/>
      <c r="HW61" s="279"/>
      <c r="HX61" s="279"/>
      <c r="HY61" s="279"/>
      <c r="HZ61" s="279"/>
      <c r="IA61" s="279"/>
      <c r="IB61" s="279"/>
      <c r="IC61" s="279"/>
      <c r="ID61" s="279"/>
      <c r="IE61" s="279"/>
      <c r="IF61" s="279"/>
      <c r="IG61" s="279"/>
      <c r="IH61" s="279"/>
      <c r="II61" s="279"/>
      <c r="IJ61" s="279"/>
      <c r="IK61" s="279"/>
      <c r="IL61" s="279"/>
      <c r="IM61" s="279"/>
      <c r="IN61" s="279"/>
      <c r="IO61" s="279"/>
      <c r="IP61" s="279"/>
      <c r="IQ61" s="279"/>
      <c r="IR61" s="279"/>
      <c r="IS61" s="279"/>
      <c r="IT61" s="279"/>
    </row>
    <row r="62" spans="1:254" ht="11.1" customHeight="1" x14ac:dyDescent="0.2">
      <c r="A62" s="324" t="s">
        <v>1567</v>
      </c>
      <c r="B62" s="325">
        <f>E32</f>
        <v>3228</v>
      </c>
      <c r="C62" s="326" t="s">
        <v>1562</v>
      </c>
      <c r="D62" s="327">
        <f>E29</f>
        <v>3606</v>
      </c>
      <c r="E62" s="328"/>
      <c r="F62" s="328"/>
      <c r="G62" s="329">
        <f t="shared" si="3"/>
        <v>22.529670329670331</v>
      </c>
      <c r="H62" s="330"/>
      <c r="I62" s="330">
        <f t="shared" si="4"/>
        <v>33.794505494505501</v>
      </c>
      <c r="J62" s="331">
        <f t="shared" si="5"/>
        <v>45.059340659340663</v>
      </c>
      <c r="L62" s="313"/>
      <c r="M62" s="279"/>
      <c r="N62" s="279"/>
      <c r="O62" s="323"/>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c r="FH62" s="279"/>
      <c r="FI62" s="279"/>
      <c r="FJ62" s="279"/>
      <c r="FK62" s="279"/>
      <c r="FL62" s="279"/>
      <c r="FM62" s="279"/>
      <c r="FN62" s="279"/>
      <c r="FO62" s="279"/>
      <c r="FP62" s="279"/>
      <c r="FQ62" s="279"/>
      <c r="FR62" s="279"/>
      <c r="FS62" s="279"/>
      <c r="FT62" s="279"/>
      <c r="FU62" s="279"/>
      <c r="FV62" s="279"/>
      <c r="FW62" s="279"/>
      <c r="FX62" s="279"/>
      <c r="FY62" s="279"/>
      <c r="FZ62" s="279"/>
      <c r="GA62" s="279"/>
      <c r="GB62" s="279"/>
      <c r="GC62" s="279"/>
      <c r="GD62" s="279"/>
      <c r="GE62" s="279"/>
      <c r="GF62" s="279"/>
      <c r="GG62" s="279"/>
      <c r="GH62" s="279"/>
      <c r="GI62" s="279"/>
      <c r="GJ62" s="279"/>
      <c r="GK62" s="279"/>
      <c r="GL62" s="279"/>
      <c r="GM62" s="279"/>
      <c r="GN62" s="279"/>
      <c r="GO62" s="279"/>
      <c r="GP62" s="279"/>
      <c r="GQ62" s="279"/>
      <c r="GR62" s="279"/>
      <c r="GS62" s="279"/>
      <c r="GT62" s="279"/>
      <c r="GU62" s="279"/>
      <c r="GV62" s="279"/>
      <c r="GW62" s="279"/>
      <c r="GX62" s="279"/>
      <c r="GY62" s="279"/>
      <c r="GZ62" s="279"/>
      <c r="HA62" s="279"/>
      <c r="HB62" s="279"/>
      <c r="HC62" s="279"/>
      <c r="HD62" s="279"/>
      <c r="HE62" s="279"/>
      <c r="HF62" s="279"/>
      <c r="HG62" s="279"/>
      <c r="HH62" s="279"/>
      <c r="HI62" s="279"/>
      <c r="HJ62" s="279"/>
      <c r="HK62" s="279"/>
      <c r="HL62" s="279"/>
      <c r="HM62" s="279"/>
      <c r="HN62" s="279"/>
      <c r="HO62" s="279"/>
      <c r="HP62" s="279"/>
      <c r="HQ62" s="279"/>
      <c r="HR62" s="279"/>
      <c r="HS62" s="279"/>
      <c r="HT62" s="279"/>
      <c r="HU62" s="279"/>
      <c r="HV62" s="279"/>
      <c r="HW62" s="279"/>
      <c r="HX62" s="279"/>
      <c r="HY62" s="279"/>
      <c r="HZ62" s="279"/>
      <c r="IA62" s="279"/>
      <c r="IB62" s="279"/>
      <c r="IC62" s="279"/>
      <c r="ID62" s="279"/>
      <c r="IE62" s="279"/>
      <c r="IF62" s="279"/>
      <c r="IG62" s="279"/>
      <c r="IH62" s="279"/>
      <c r="II62" s="279"/>
      <c r="IJ62" s="279"/>
      <c r="IK62" s="279"/>
      <c r="IL62" s="279"/>
      <c r="IM62" s="279"/>
      <c r="IN62" s="279"/>
      <c r="IO62" s="279"/>
      <c r="IP62" s="279"/>
      <c r="IQ62" s="279"/>
      <c r="IR62" s="279"/>
      <c r="IS62" s="279"/>
      <c r="IT62" s="279"/>
    </row>
    <row r="63" spans="1:254" ht="11.1" customHeight="1" x14ac:dyDescent="0.2">
      <c r="A63" s="324" t="s">
        <v>1568</v>
      </c>
      <c r="B63" s="325">
        <f>E28</f>
        <v>3732</v>
      </c>
      <c r="C63" s="326" t="s">
        <v>1562</v>
      </c>
      <c r="D63" s="327">
        <f>E25</f>
        <v>4116</v>
      </c>
      <c r="E63" s="328"/>
      <c r="F63" s="328"/>
      <c r="G63" s="329">
        <f t="shared" si="3"/>
        <v>25.872527472527473</v>
      </c>
      <c r="H63" s="330"/>
      <c r="I63" s="330">
        <f t="shared" si="4"/>
        <v>38.808791208791206</v>
      </c>
      <c r="J63" s="331">
        <f t="shared" si="5"/>
        <v>51.745054945054946</v>
      </c>
      <c r="L63" s="313"/>
      <c r="M63" s="279"/>
      <c r="N63" s="279"/>
      <c r="O63" s="323"/>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c r="FH63" s="279"/>
      <c r="FI63" s="279"/>
      <c r="FJ63" s="279"/>
      <c r="FK63" s="279"/>
      <c r="FL63" s="279"/>
      <c r="FM63" s="279"/>
      <c r="FN63" s="279"/>
      <c r="FO63" s="279"/>
      <c r="FP63" s="279"/>
      <c r="FQ63" s="279"/>
      <c r="FR63" s="279"/>
      <c r="FS63" s="279"/>
      <c r="FT63" s="27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79"/>
      <c r="GQ63" s="279"/>
      <c r="GR63" s="279"/>
      <c r="GS63" s="279"/>
      <c r="GT63" s="279"/>
      <c r="GU63" s="279"/>
      <c r="GV63" s="279"/>
      <c r="GW63" s="279"/>
      <c r="GX63" s="279"/>
      <c r="GY63" s="279"/>
      <c r="GZ63" s="279"/>
      <c r="HA63" s="279"/>
      <c r="HB63" s="279"/>
      <c r="HC63" s="279"/>
      <c r="HD63" s="279"/>
      <c r="HE63" s="279"/>
      <c r="HF63" s="279"/>
      <c r="HG63" s="279"/>
      <c r="HH63" s="279"/>
      <c r="HI63" s="279"/>
      <c r="HJ63" s="279"/>
      <c r="HK63" s="279"/>
      <c r="HL63" s="279"/>
      <c r="HM63" s="279"/>
      <c r="HN63" s="279"/>
      <c r="HO63" s="279"/>
      <c r="HP63" s="279"/>
      <c r="HQ63" s="279"/>
      <c r="HR63" s="279"/>
      <c r="HS63" s="279"/>
      <c r="HT63" s="279"/>
      <c r="HU63" s="279"/>
      <c r="HV63" s="279"/>
      <c r="HW63" s="279"/>
      <c r="HX63" s="279"/>
      <c r="HY63" s="279"/>
      <c r="HZ63" s="279"/>
      <c r="IA63" s="279"/>
      <c r="IB63" s="279"/>
      <c r="IC63" s="279"/>
      <c r="ID63" s="279"/>
      <c r="IE63" s="279"/>
      <c r="IF63" s="279"/>
      <c r="IG63" s="279"/>
      <c r="IH63" s="279"/>
      <c r="II63" s="279"/>
      <c r="IJ63" s="279"/>
      <c r="IK63" s="279"/>
      <c r="IL63" s="279"/>
      <c r="IM63" s="279"/>
      <c r="IN63" s="279"/>
      <c r="IO63" s="279"/>
      <c r="IP63" s="279"/>
      <c r="IQ63" s="279"/>
      <c r="IR63" s="279"/>
      <c r="IS63" s="279"/>
      <c r="IT63" s="279"/>
    </row>
    <row r="64" spans="1:254" ht="12" customHeight="1" x14ac:dyDescent="0.2">
      <c r="A64" s="333" t="s">
        <v>1569</v>
      </c>
      <c r="B64" s="334">
        <f>E24</f>
        <v>4248</v>
      </c>
      <c r="C64" s="335" t="s">
        <v>1562</v>
      </c>
      <c r="D64" s="336">
        <f>E21</f>
        <v>4644</v>
      </c>
      <c r="E64" s="334"/>
      <c r="F64" s="334"/>
      <c r="G64" s="337">
        <f t="shared" si="3"/>
        <v>29.314285714285713</v>
      </c>
      <c r="H64" s="337"/>
      <c r="I64" s="337">
        <f t="shared" si="4"/>
        <v>43.971428571428568</v>
      </c>
      <c r="J64" s="337">
        <f t="shared" si="5"/>
        <v>58.628571428571426</v>
      </c>
      <c r="K64" s="338"/>
      <c r="L64" s="339"/>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338"/>
      <c r="DK64" s="338"/>
      <c r="DL64" s="338"/>
      <c r="DM64" s="338"/>
      <c r="DN64" s="338"/>
      <c r="DO64" s="338"/>
      <c r="DP64" s="338"/>
      <c r="DQ64" s="338"/>
      <c r="DR64" s="338"/>
      <c r="DS64" s="338"/>
      <c r="DT64" s="338"/>
      <c r="DU64" s="338"/>
      <c r="DV64" s="338"/>
      <c r="DW64" s="338"/>
      <c r="DX64" s="338"/>
      <c r="DY64" s="338"/>
      <c r="DZ64" s="338"/>
      <c r="EA64" s="338"/>
      <c r="EB64" s="338"/>
      <c r="EC64" s="338"/>
      <c r="ED64" s="338"/>
      <c r="EE64" s="338"/>
      <c r="EF64" s="338"/>
      <c r="EG64" s="338"/>
      <c r="EH64" s="338"/>
      <c r="EI64" s="338"/>
      <c r="EJ64" s="338"/>
      <c r="EK64" s="338"/>
      <c r="EL64" s="338"/>
      <c r="EM64" s="338"/>
      <c r="EN64" s="338"/>
      <c r="EO64" s="338"/>
      <c r="EP64" s="338"/>
      <c r="EQ64" s="338"/>
      <c r="ER64" s="338"/>
      <c r="ES64" s="338"/>
      <c r="ET64" s="338"/>
      <c r="EU64" s="338"/>
      <c r="EV64" s="338"/>
      <c r="EW64" s="338"/>
      <c r="EX64" s="338"/>
      <c r="EY64" s="338"/>
      <c r="EZ64" s="338"/>
      <c r="FA64" s="338"/>
      <c r="FB64" s="338"/>
      <c r="FC64" s="338"/>
      <c r="FD64" s="338"/>
      <c r="FE64" s="338"/>
      <c r="FF64" s="338"/>
      <c r="FG64" s="338"/>
      <c r="FH64" s="338"/>
      <c r="FI64" s="338"/>
      <c r="FJ64" s="338"/>
      <c r="FK64" s="338"/>
      <c r="FL64" s="338"/>
      <c r="FM64" s="338"/>
      <c r="FN64" s="338"/>
      <c r="FO64" s="338"/>
      <c r="FP64" s="338"/>
      <c r="FQ64" s="338"/>
      <c r="FR64" s="338"/>
      <c r="FS64" s="338"/>
      <c r="FT64" s="338"/>
      <c r="FU64" s="338"/>
      <c r="FV64" s="338"/>
      <c r="FW64" s="338"/>
      <c r="FX64" s="338"/>
      <c r="FY64" s="338"/>
      <c r="FZ64" s="338"/>
      <c r="GA64" s="338"/>
      <c r="GB64" s="338"/>
      <c r="GC64" s="338"/>
      <c r="GD64" s="338"/>
      <c r="GE64" s="338"/>
      <c r="GF64" s="338"/>
      <c r="GG64" s="338"/>
      <c r="GH64" s="338"/>
      <c r="GI64" s="338"/>
      <c r="GJ64" s="338"/>
      <c r="GK64" s="338"/>
      <c r="GL64" s="338"/>
      <c r="GM64" s="338"/>
      <c r="GN64" s="338"/>
      <c r="GO64" s="338"/>
      <c r="GP64" s="338"/>
      <c r="GQ64" s="338"/>
      <c r="GR64" s="338"/>
      <c r="GS64" s="338"/>
      <c r="GT64" s="338"/>
      <c r="GU64" s="338"/>
      <c r="GV64" s="338"/>
      <c r="GW64" s="338"/>
      <c r="GX64" s="338"/>
      <c r="GY64" s="338"/>
      <c r="GZ64" s="338"/>
      <c r="HA64" s="338"/>
      <c r="HB64" s="338"/>
      <c r="HC64" s="338"/>
      <c r="HD64" s="338"/>
      <c r="HE64" s="338"/>
      <c r="HF64" s="338"/>
      <c r="HG64" s="338"/>
      <c r="HH64" s="338"/>
      <c r="HI64" s="338"/>
      <c r="HJ64" s="338"/>
      <c r="HK64" s="338"/>
      <c r="HL64" s="338"/>
      <c r="HM64" s="338"/>
      <c r="HN64" s="338"/>
      <c r="HO64" s="338"/>
      <c r="HP64" s="338"/>
      <c r="HQ64" s="338"/>
      <c r="HR64" s="338"/>
      <c r="HS64" s="338"/>
      <c r="HT64" s="338"/>
      <c r="HU64" s="338"/>
      <c r="HV64" s="338"/>
      <c r="HW64" s="338"/>
      <c r="HX64" s="338"/>
      <c r="HY64" s="338"/>
      <c r="HZ64" s="338"/>
      <c r="IA64" s="338"/>
      <c r="IB64" s="338"/>
      <c r="IC64" s="338"/>
      <c r="ID64" s="338"/>
      <c r="IE64" s="338"/>
      <c r="IF64" s="338"/>
      <c r="IG64" s="338"/>
      <c r="IH64" s="338"/>
      <c r="II64" s="338"/>
      <c r="IJ64" s="338"/>
      <c r="IK64" s="338"/>
      <c r="IL64" s="338"/>
      <c r="IM64" s="338"/>
      <c r="IN64" s="338"/>
      <c r="IO64" s="338"/>
      <c r="IP64" s="338"/>
      <c r="IQ64" s="338"/>
      <c r="IR64" s="338"/>
      <c r="IS64" s="338"/>
      <c r="IT64" s="338"/>
    </row>
    <row r="65" spans="1:10" ht="12" customHeight="1" x14ac:dyDescent="0.2">
      <c r="A65" s="340" t="s">
        <v>1570</v>
      </c>
      <c r="B65" s="341">
        <f>E20</f>
        <v>4776</v>
      </c>
      <c r="C65" s="342"/>
      <c r="D65" s="343">
        <f>E17</f>
        <v>5172</v>
      </c>
      <c r="E65" s="341"/>
      <c r="F65" s="341"/>
      <c r="G65" s="344">
        <f t="shared" si="3"/>
        <v>32.795604395604393</v>
      </c>
      <c r="H65" s="344"/>
      <c r="I65" s="344">
        <f t="shared" si="4"/>
        <v>49.193406593406593</v>
      </c>
      <c r="J65" s="344">
        <f t="shared" si="5"/>
        <v>65.591208791208786</v>
      </c>
    </row>
    <row r="66" spans="1:10" ht="12" customHeight="1" x14ac:dyDescent="0.2">
      <c r="A66" s="340" t="s">
        <v>1571</v>
      </c>
      <c r="B66" s="341">
        <f>E16</f>
        <v>5304</v>
      </c>
      <c r="C66" s="342"/>
      <c r="D66" s="343">
        <f>E13</f>
        <v>5706</v>
      </c>
      <c r="E66" s="341"/>
      <c r="F66" s="341"/>
      <c r="G66" s="344">
        <f t="shared" si="3"/>
        <v>36.296703296703299</v>
      </c>
      <c r="H66" s="344"/>
      <c r="I66" s="344">
        <f t="shared" si="4"/>
        <v>54.445054945054949</v>
      </c>
      <c r="J66" s="344">
        <f t="shared" si="5"/>
        <v>72.593406593406598</v>
      </c>
    </row>
    <row r="67" spans="1:10" ht="12" customHeight="1" x14ac:dyDescent="0.2">
      <c r="A67" s="342"/>
      <c r="B67" s="342"/>
      <c r="C67" s="342"/>
      <c r="D67" s="345"/>
      <c r="E67" s="342"/>
      <c r="F67" s="342"/>
      <c r="G67" s="342"/>
      <c r="H67" s="342"/>
      <c r="I67" s="342"/>
      <c r="J67" s="342"/>
    </row>
    <row r="68" spans="1:10" ht="12" customHeight="1" x14ac:dyDescent="0.2"/>
    <row r="69" spans="1:10" ht="12" customHeight="1" x14ac:dyDescent="0.2"/>
    <row r="70" spans="1:10" ht="12" customHeight="1" x14ac:dyDescent="0.2">
      <c r="B70" s="347" t="s">
        <v>1572</v>
      </c>
      <c r="C70" s="348"/>
      <c r="D70" s="349"/>
      <c r="E70" s="350"/>
    </row>
    <row r="71" spans="1:10" ht="12" customHeight="1" x14ac:dyDescent="0.2">
      <c r="B71" s="348" t="s">
        <v>1573</v>
      </c>
      <c r="C71" s="348"/>
      <c r="D71" s="349"/>
      <c r="E71" s="351"/>
    </row>
    <row r="72" spans="1:10" ht="12" customHeight="1" x14ac:dyDescent="0.2">
      <c r="B72" s="352"/>
      <c r="C72" s="348"/>
      <c r="D72" s="349"/>
      <c r="E72" s="351"/>
    </row>
    <row r="73" spans="1:10" ht="12" customHeight="1" x14ac:dyDescent="0.2">
      <c r="B73" s="348" t="s">
        <v>1574</v>
      </c>
      <c r="C73" s="353">
        <v>3</v>
      </c>
      <c r="D73" s="349">
        <v>93120</v>
      </c>
      <c r="E73" s="351"/>
    </row>
    <row r="74" spans="1:10" ht="12" customHeight="1" x14ac:dyDescent="0.2">
      <c r="B74" s="348" t="s">
        <v>1575</v>
      </c>
      <c r="C74" s="354">
        <v>12</v>
      </c>
      <c r="D74" s="349">
        <v>68472</v>
      </c>
      <c r="E74" s="351"/>
    </row>
    <row r="75" spans="1:10" ht="12" customHeight="1" x14ac:dyDescent="0.2">
      <c r="B75" s="348" t="s">
        <v>1576</v>
      </c>
      <c r="C75" s="353">
        <v>13</v>
      </c>
      <c r="D75" s="349">
        <v>66852</v>
      </c>
      <c r="E75" s="351"/>
    </row>
    <row r="76" spans="1:10" ht="12" customHeight="1" x14ac:dyDescent="0.2">
      <c r="B76" s="348" t="s">
        <v>1577</v>
      </c>
      <c r="C76" s="354">
        <v>14</v>
      </c>
      <c r="D76" s="349">
        <v>65232</v>
      </c>
      <c r="E76" s="351"/>
    </row>
    <row r="77" spans="1:10" ht="12" customHeight="1" x14ac:dyDescent="0.2">
      <c r="B77" s="348" t="s">
        <v>1578</v>
      </c>
      <c r="C77" s="353">
        <v>15</v>
      </c>
      <c r="D77" s="349">
        <v>63648</v>
      </c>
      <c r="E77" s="351"/>
    </row>
    <row r="78" spans="1:10" ht="12" customHeight="1" x14ac:dyDescent="0.2">
      <c r="B78" s="348" t="s">
        <v>1579</v>
      </c>
      <c r="C78" s="354">
        <v>16</v>
      </c>
      <c r="D78" s="349">
        <v>62064</v>
      </c>
      <c r="E78" s="351"/>
    </row>
    <row r="79" spans="1:10" ht="12" customHeight="1" x14ac:dyDescent="0.2">
      <c r="B79" s="348" t="s">
        <v>1580</v>
      </c>
      <c r="C79" s="353">
        <v>17</v>
      </c>
      <c r="D79" s="349">
        <v>60480</v>
      </c>
      <c r="E79" s="351"/>
    </row>
    <row r="80" spans="1:10" ht="12" customHeight="1" x14ac:dyDescent="0.2">
      <c r="B80" s="348" t="s">
        <v>1581</v>
      </c>
      <c r="C80" s="354">
        <v>18</v>
      </c>
      <c r="D80" s="349">
        <v>58896</v>
      </c>
      <c r="E80" s="351"/>
    </row>
    <row r="81" spans="2:5" ht="12" customHeight="1" x14ac:dyDescent="0.2">
      <c r="B81" s="348" t="s">
        <v>1582</v>
      </c>
      <c r="C81" s="353">
        <v>19</v>
      </c>
      <c r="D81" s="349">
        <v>57312</v>
      </c>
      <c r="E81" s="351"/>
    </row>
    <row r="82" spans="2:5" ht="12" customHeight="1" x14ac:dyDescent="0.2">
      <c r="B82" s="348" t="s">
        <v>1583</v>
      </c>
      <c r="C82" s="354">
        <v>20</v>
      </c>
      <c r="D82" s="349">
        <v>55728</v>
      </c>
      <c r="E82" s="351"/>
    </row>
    <row r="83" spans="2:5" ht="12" customHeight="1" x14ac:dyDescent="0.2">
      <c r="B83" s="348" t="s">
        <v>1584</v>
      </c>
      <c r="C83" s="353">
        <v>21</v>
      </c>
      <c r="D83" s="349">
        <v>54144</v>
      </c>
      <c r="E83" s="351"/>
    </row>
    <row r="84" spans="2:5" ht="12" customHeight="1" x14ac:dyDescent="0.2">
      <c r="B84" s="348" t="s">
        <v>1585</v>
      </c>
      <c r="C84" s="354">
        <v>4</v>
      </c>
      <c r="D84" s="349">
        <v>84600</v>
      </c>
      <c r="E84" s="351"/>
    </row>
    <row r="85" spans="2:5" ht="12" customHeight="1" x14ac:dyDescent="0.2">
      <c r="B85" s="348" t="s">
        <v>1586</v>
      </c>
      <c r="C85" s="354">
        <v>22</v>
      </c>
      <c r="D85" s="349">
        <v>52560</v>
      </c>
      <c r="E85" s="351"/>
    </row>
    <row r="86" spans="2:5" ht="12" customHeight="1" x14ac:dyDescent="0.2">
      <c r="B86" s="348" t="s">
        <v>1587</v>
      </c>
      <c r="C86" s="353">
        <v>23</v>
      </c>
      <c r="D86" s="349">
        <v>50976</v>
      </c>
      <c r="E86" s="351"/>
    </row>
    <row r="87" spans="2:5" ht="12" customHeight="1" x14ac:dyDescent="0.2">
      <c r="B87" s="348" t="s">
        <v>1588</v>
      </c>
      <c r="C87" s="354">
        <v>24</v>
      </c>
      <c r="D87" s="349">
        <v>49392</v>
      </c>
      <c r="E87" s="351"/>
    </row>
    <row r="88" spans="2:5" ht="12" customHeight="1" x14ac:dyDescent="0.2">
      <c r="B88" s="348" t="s">
        <v>1589</v>
      </c>
      <c r="C88" s="353">
        <v>25</v>
      </c>
      <c r="D88" s="349">
        <v>47808</v>
      </c>
      <c r="E88" s="351"/>
    </row>
    <row r="89" spans="2:5" ht="12" customHeight="1" x14ac:dyDescent="0.2">
      <c r="B89" s="348" t="s">
        <v>1590</v>
      </c>
      <c r="C89" s="354">
        <v>26</v>
      </c>
      <c r="D89" s="349">
        <v>46296</v>
      </c>
      <c r="E89" s="351"/>
    </row>
    <row r="90" spans="2:5" ht="12" customHeight="1" x14ac:dyDescent="0.2">
      <c r="B90" s="348" t="s">
        <v>1591</v>
      </c>
      <c r="C90" s="353">
        <v>27</v>
      </c>
      <c r="D90" s="349">
        <v>44784</v>
      </c>
      <c r="E90" s="351"/>
    </row>
    <row r="91" spans="2:5" ht="12" customHeight="1" x14ac:dyDescent="0.2">
      <c r="B91" s="348" t="s">
        <v>1592</v>
      </c>
      <c r="C91" s="354">
        <v>28</v>
      </c>
      <c r="D91" s="349">
        <v>43272</v>
      </c>
      <c r="E91" s="351"/>
    </row>
    <row r="92" spans="2:5" ht="12" customHeight="1" x14ac:dyDescent="0.2">
      <c r="B92" s="348" t="s">
        <v>1593</v>
      </c>
      <c r="C92" s="353">
        <v>29</v>
      </c>
      <c r="D92" s="349">
        <v>41760</v>
      </c>
      <c r="E92" s="351"/>
    </row>
    <row r="93" spans="2:5" ht="12" customHeight="1" x14ac:dyDescent="0.2">
      <c r="B93" s="348" t="s">
        <v>1594</v>
      </c>
      <c r="C93" s="354">
        <v>30</v>
      </c>
      <c r="D93" s="349">
        <v>40248</v>
      </c>
      <c r="E93" s="351"/>
    </row>
    <row r="94" spans="2:5" ht="12" customHeight="1" x14ac:dyDescent="0.2">
      <c r="B94" s="348" t="s">
        <v>1595</v>
      </c>
      <c r="C94" s="353">
        <v>31</v>
      </c>
      <c r="D94" s="349">
        <v>38736</v>
      </c>
      <c r="E94" s="351"/>
    </row>
    <row r="95" spans="2:5" ht="12" customHeight="1" x14ac:dyDescent="0.2">
      <c r="B95" s="348" t="s">
        <v>1596</v>
      </c>
      <c r="C95" s="353">
        <v>5</v>
      </c>
      <c r="D95" s="349">
        <v>82800</v>
      </c>
      <c r="E95" s="351"/>
    </row>
    <row r="96" spans="2:5" ht="12" customHeight="1" x14ac:dyDescent="0.2">
      <c r="B96" s="348" t="s">
        <v>1597</v>
      </c>
      <c r="C96" s="354">
        <v>32</v>
      </c>
      <c r="D96" s="349">
        <v>37428</v>
      </c>
      <c r="E96" s="351"/>
    </row>
    <row r="97" spans="2:5" ht="12" customHeight="1" x14ac:dyDescent="0.2">
      <c r="B97" s="348" t="s">
        <v>1598</v>
      </c>
      <c r="C97" s="353">
        <v>33</v>
      </c>
      <c r="D97" s="349">
        <v>36120</v>
      </c>
      <c r="E97" s="351"/>
    </row>
    <row r="98" spans="2:5" ht="12" customHeight="1" x14ac:dyDescent="0.2">
      <c r="B98" s="348" t="s">
        <v>1599</v>
      </c>
      <c r="C98" s="354">
        <v>34</v>
      </c>
      <c r="D98" s="349">
        <v>34812</v>
      </c>
      <c r="E98" s="351"/>
    </row>
    <row r="99" spans="2:5" ht="12" customHeight="1" x14ac:dyDescent="0.2">
      <c r="B99" s="348" t="s">
        <v>1600</v>
      </c>
      <c r="C99" s="353">
        <v>35</v>
      </c>
      <c r="D99" s="349">
        <v>33504</v>
      </c>
      <c r="E99" s="351"/>
    </row>
    <row r="100" spans="2:5" ht="12" customHeight="1" x14ac:dyDescent="0.2">
      <c r="B100" s="348" t="s">
        <v>1601</v>
      </c>
      <c r="C100" s="354">
        <v>36</v>
      </c>
      <c r="D100" s="349">
        <v>32196</v>
      </c>
      <c r="E100" s="351"/>
    </row>
    <row r="101" spans="2:5" ht="12" customHeight="1" x14ac:dyDescent="0.2">
      <c r="B101" s="348" t="s">
        <v>1602</v>
      </c>
      <c r="C101" s="353">
        <v>37</v>
      </c>
      <c r="D101" s="349">
        <v>30996</v>
      </c>
      <c r="E101" s="351"/>
    </row>
    <row r="102" spans="2:5" ht="12" customHeight="1" x14ac:dyDescent="0.2">
      <c r="B102" s="348" t="s">
        <v>1603</v>
      </c>
      <c r="C102" s="354">
        <v>38</v>
      </c>
      <c r="D102" s="349">
        <v>29796</v>
      </c>
      <c r="E102" s="351"/>
    </row>
    <row r="103" spans="2:5" ht="12" customHeight="1" x14ac:dyDescent="0.2">
      <c r="B103" s="348" t="s">
        <v>1604</v>
      </c>
      <c r="C103" s="353">
        <v>39</v>
      </c>
      <c r="D103" s="349">
        <v>28596</v>
      </c>
      <c r="E103" s="351"/>
    </row>
    <row r="104" spans="2:5" ht="12" customHeight="1" x14ac:dyDescent="0.2">
      <c r="B104" s="348" t="s">
        <v>1605</v>
      </c>
      <c r="C104" s="354">
        <v>40</v>
      </c>
      <c r="D104" s="349">
        <v>27396</v>
      </c>
      <c r="E104" s="351"/>
    </row>
    <row r="105" spans="2:5" ht="12" customHeight="1" x14ac:dyDescent="0.2">
      <c r="B105" s="348" t="s">
        <v>1606</v>
      </c>
      <c r="C105" s="353">
        <v>41</v>
      </c>
      <c r="D105" s="349">
        <v>26196</v>
      </c>
      <c r="E105" s="351"/>
    </row>
    <row r="106" spans="2:5" ht="12" customHeight="1" x14ac:dyDescent="0.2">
      <c r="B106" s="348" t="s">
        <v>1607</v>
      </c>
      <c r="C106" s="354">
        <v>6</v>
      </c>
      <c r="D106" s="349">
        <v>79920</v>
      </c>
      <c r="E106" s="351"/>
    </row>
    <row r="107" spans="2:5" ht="12" customHeight="1" x14ac:dyDescent="0.2">
      <c r="B107" s="348" t="s">
        <v>1608</v>
      </c>
      <c r="C107" s="354">
        <v>42</v>
      </c>
      <c r="D107" s="349">
        <v>24996</v>
      </c>
      <c r="E107" s="351"/>
    </row>
    <row r="108" spans="2:5" ht="12" customHeight="1" x14ac:dyDescent="0.2">
      <c r="B108" s="348" t="s">
        <v>1609</v>
      </c>
      <c r="C108" s="353">
        <v>43</v>
      </c>
      <c r="D108" s="349">
        <v>24288</v>
      </c>
      <c r="E108" s="351"/>
    </row>
    <row r="109" spans="2:5" ht="12" customHeight="1" x14ac:dyDescent="0.2">
      <c r="B109" s="348" t="s">
        <v>1610</v>
      </c>
      <c r="C109" s="354">
        <v>44</v>
      </c>
      <c r="D109" s="349">
        <v>23580</v>
      </c>
      <c r="E109" s="351"/>
    </row>
    <row r="110" spans="2:5" ht="12" customHeight="1" x14ac:dyDescent="0.2">
      <c r="B110" s="348" t="s">
        <v>1611</v>
      </c>
      <c r="C110" s="353">
        <v>45</v>
      </c>
      <c r="D110" s="349">
        <v>22872</v>
      </c>
      <c r="E110" s="351"/>
    </row>
    <row r="111" spans="2:5" ht="12" customHeight="1" x14ac:dyDescent="0.2">
      <c r="B111" s="348" t="s">
        <v>1612</v>
      </c>
      <c r="C111" s="354">
        <v>46</v>
      </c>
      <c r="D111" s="349">
        <v>22164</v>
      </c>
      <c r="E111" s="351"/>
    </row>
    <row r="112" spans="2:5" ht="12" customHeight="1" x14ac:dyDescent="0.2">
      <c r="B112" s="348" t="s">
        <v>1613</v>
      </c>
      <c r="C112" s="353">
        <v>47</v>
      </c>
      <c r="D112" s="349">
        <v>21456</v>
      </c>
      <c r="E112" s="351"/>
    </row>
    <row r="113" spans="2:5" ht="12" customHeight="1" x14ac:dyDescent="0.2">
      <c r="B113" s="348" t="s">
        <v>1614</v>
      </c>
      <c r="C113" s="354">
        <v>48</v>
      </c>
      <c r="D113" s="349">
        <v>20748</v>
      </c>
      <c r="E113" s="351"/>
    </row>
    <row r="114" spans="2:5" ht="12" customHeight="1" x14ac:dyDescent="0.2">
      <c r="B114" s="348" t="s">
        <v>1615</v>
      </c>
      <c r="C114" s="353">
        <v>49</v>
      </c>
      <c r="D114" s="349">
        <v>20304</v>
      </c>
      <c r="E114" s="351"/>
    </row>
    <row r="115" spans="2:5" ht="12" customHeight="1" x14ac:dyDescent="0.2">
      <c r="B115" s="348" t="s">
        <v>1616</v>
      </c>
      <c r="C115" s="354">
        <v>50</v>
      </c>
      <c r="D115" s="349">
        <v>19860</v>
      </c>
      <c r="E115" s="351"/>
    </row>
    <row r="116" spans="2:5" ht="12" customHeight="1" x14ac:dyDescent="0.2">
      <c r="B116" s="348" t="s">
        <v>1617</v>
      </c>
      <c r="C116" s="353">
        <v>51</v>
      </c>
      <c r="D116" s="349">
        <v>19416</v>
      </c>
      <c r="E116" s="351"/>
    </row>
    <row r="117" spans="2:5" ht="12" customHeight="1" x14ac:dyDescent="0.2">
      <c r="B117" s="348" t="s">
        <v>1618</v>
      </c>
      <c r="C117" s="353">
        <v>7</v>
      </c>
      <c r="D117" s="349">
        <v>78000</v>
      </c>
      <c r="E117" s="351"/>
    </row>
    <row r="118" spans="2:5" ht="12" customHeight="1" x14ac:dyDescent="0.2">
      <c r="B118" s="348" t="s">
        <v>1619</v>
      </c>
      <c r="C118" s="354">
        <v>52</v>
      </c>
      <c r="D118" s="349">
        <v>18972</v>
      </c>
      <c r="E118" s="351"/>
    </row>
    <row r="119" spans="2:5" ht="12" customHeight="1" x14ac:dyDescent="0.2">
      <c r="B119" s="348" t="s">
        <v>1620</v>
      </c>
      <c r="C119" s="353">
        <v>53</v>
      </c>
      <c r="D119" s="349">
        <v>18528</v>
      </c>
      <c r="E119" s="351"/>
    </row>
    <row r="120" spans="2:5" ht="12" customHeight="1" x14ac:dyDescent="0.2">
      <c r="B120" s="348" t="s">
        <v>1621</v>
      </c>
      <c r="C120" s="354">
        <v>8</v>
      </c>
      <c r="D120" s="349">
        <v>75000</v>
      </c>
      <c r="E120" s="351"/>
    </row>
    <row r="121" spans="2:5" ht="12" customHeight="1" x14ac:dyDescent="0.2">
      <c r="B121" s="348" t="s">
        <v>1622</v>
      </c>
      <c r="C121" s="353">
        <v>9</v>
      </c>
      <c r="D121" s="349">
        <v>73140</v>
      </c>
      <c r="E121" s="351"/>
    </row>
    <row r="122" spans="2:5" ht="12" customHeight="1" x14ac:dyDescent="0.2">
      <c r="B122" s="348" t="s">
        <v>1623</v>
      </c>
      <c r="C122" s="354">
        <v>10</v>
      </c>
      <c r="D122" s="349">
        <v>71400</v>
      </c>
      <c r="E122" s="351"/>
    </row>
    <row r="123" spans="2:5" ht="12" customHeight="1" x14ac:dyDescent="0.2">
      <c r="B123" s="348" t="s">
        <v>1624</v>
      </c>
      <c r="C123" s="353">
        <v>11</v>
      </c>
      <c r="D123" s="349">
        <v>70092</v>
      </c>
      <c r="E123" s="351"/>
    </row>
    <row r="124" spans="2:5" ht="12" customHeight="1" x14ac:dyDescent="0.2">
      <c r="B124" s="352" t="s">
        <v>1625</v>
      </c>
      <c r="C124" s="353">
        <v>1</v>
      </c>
      <c r="D124" s="349">
        <v>101112</v>
      </c>
      <c r="E124" s="351"/>
    </row>
    <row r="125" spans="2:5" ht="12" customHeight="1" x14ac:dyDescent="0.2">
      <c r="B125" s="348" t="s">
        <v>1626</v>
      </c>
      <c r="C125" s="354">
        <v>54</v>
      </c>
      <c r="D125" s="349">
        <v>93120</v>
      </c>
      <c r="E125" s="351"/>
    </row>
    <row r="126" spans="2:5" ht="12" customHeight="1" x14ac:dyDescent="0.2">
      <c r="B126" s="348" t="s">
        <v>1627</v>
      </c>
      <c r="C126" s="353">
        <v>63</v>
      </c>
      <c r="D126" s="349">
        <v>68472</v>
      </c>
      <c r="E126" s="351"/>
    </row>
    <row r="127" spans="2:5" ht="12" customHeight="1" x14ac:dyDescent="0.2">
      <c r="B127" s="348" t="s">
        <v>1628</v>
      </c>
      <c r="C127" s="354">
        <v>64</v>
      </c>
      <c r="D127" s="349">
        <v>66852</v>
      </c>
      <c r="E127" s="351"/>
    </row>
    <row r="128" spans="2:5" ht="12" customHeight="1" x14ac:dyDescent="0.2">
      <c r="B128" s="348" t="s">
        <v>1629</v>
      </c>
      <c r="C128" s="353">
        <v>65</v>
      </c>
      <c r="D128" s="349">
        <v>65232</v>
      </c>
      <c r="E128" s="351"/>
    </row>
    <row r="129" spans="2:5" ht="12" customHeight="1" x14ac:dyDescent="0.2">
      <c r="B129" s="348" t="s">
        <v>1630</v>
      </c>
      <c r="C129" s="354">
        <v>66</v>
      </c>
      <c r="D129" s="349">
        <v>63648</v>
      </c>
      <c r="E129" s="351"/>
    </row>
    <row r="130" spans="2:5" ht="12" customHeight="1" x14ac:dyDescent="0.2">
      <c r="B130" s="348" t="s">
        <v>1631</v>
      </c>
      <c r="C130" s="353">
        <v>67</v>
      </c>
      <c r="D130" s="349">
        <v>62064</v>
      </c>
      <c r="E130" s="351"/>
    </row>
    <row r="131" spans="2:5" ht="12" customHeight="1" x14ac:dyDescent="0.2">
      <c r="B131" s="348" t="s">
        <v>1632</v>
      </c>
      <c r="C131" s="354">
        <v>68</v>
      </c>
      <c r="D131" s="349">
        <v>60480</v>
      </c>
      <c r="E131" s="351"/>
    </row>
    <row r="132" spans="2:5" ht="12" customHeight="1" x14ac:dyDescent="0.2">
      <c r="B132" s="348" t="s">
        <v>1633</v>
      </c>
      <c r="C132" s="353">
        <v>69</v>
      </c>
      <c r="D132" s="349">
        <v>58896</v>
      </c>
      <c r="E132" s="351"/>
    </row>
    <row r="133" spans="2:5" ht="12" customHeight="1" x14ac:dyDescent="0.2">
      <c r="B133" s="348" t="s">
        <v>1634</v>
      </c>
      <c r="C133" s="354">
        <v>70</v>
      </c>
      <c r="D133" s="349">
        <v>57312</v>
      </c>
      <c r="E133" s="351"/>
    </row>
    <row r="134" spans="2:5" ht="12" customHeight="1" x14ac:dyDescent="0.2">
      <c r="B134" s="348" t="s">
        <v>1635</v>
      </c>
      <c r="C134" s="353">
        <v>71</v>
      </c>
      <c r="D134" s="349">
        <v>55728</v>
      </c>
      <c r="E134" s="351"/>
    </row>
    <row r="135" spans="2:5" ht="12" customHeight="1" x14ac:dyDescent="0.2">
      <c r="B135" s="348" t="s">
        <v>1636</v>
      </c>
      <c r="C135" s="354">
        <v>72</v>
      </c>
      <c r="D135" s="349">
        <v>54144</v>
      </c>
      <c r="E135" s="351"/>
    </row>
    <row r="136" spans="2:5" ht="12" customHeight="1" x14ac:dyDescent="0.2">
      <c r="B136" s="348" t="s">
        <v>1637</v>
      </c>
      <c r="C136" s="353">
        <v>55</v>
      </c>
      <c r="D136" s="349">
        <v>84600</v>
      </c>
      <c r="E136" s="351"/>
    </row>
    <row r="137" spans="2:5" ht="12" customHeight="1" x14ac:dyDescent="0.2">
      <c r="B137" s="348" t="s">
        <v>1638</v>
      </c>
      <c r="C137" s="353">
        <v>73</v>
      </c>
      <c r="D137" s="349">
        <v>52560</v>
      </c>
      <c r="E137" s="351"/>
    </row>
    <row r="138" spans="2:5" ht="12" customHeight="1" x14ac:dyDescent="0.2">
      <c r="B138" s="348" t="s">
        <v>1639</v>
      </c>
      <c r="C138" s="354">
        <v>74</v>
      </c>
      <c r="D138" s="349">
        <v>50976</v>
      </c>
      <c r="E138" s="351"/>
    </row>
    <row r="139" spans="2:5" ht="12" customHeight="1" x14ac:dyDescent="0.2">
      <c r="B139" s="348" t="s">
        <v>1640</v>
      </c>
      <c r="C139" s="353">
        <v>75</v>
      </c>
      <c r="D139" s="349">
        <v>49392</v>
      </c>
      <c r="E139" s="351"/>
    </row>
    <row r="140" spans="2:5" ht="12" customHeight="1" x14ac:dyDescent="0.2">
      <c r="B140" s="348" t="s">
        <v>1641</v>
      </c>
      <c r="C140" s="354">
        <v>76</v>
      </c>
      <c r="D140" s="349">
        <v>47808</v>
      </c>
      <c r="E140" s="351"/>
    </row>
    <row r="141" spans="2:5" ht="12" customHeight="1" x14ac:dyDescent="0.2">
      <c r="B141" s="348" t="s">
        <v>1642</v>
      </c>
      <c r="C141" s="353">
        <v>77</v>
      </c>
      <c r="D141" s="349">
        <v>46296</v>
      </c>
      <c r="E141" s="351"/>
    </row>
    <row r="142" spans="2:5" ht="12" customHeight="1" x14ac:dyDescent="0.2">
      <c r="B142" s="348" t="s">
        <v>1643</v>
      </c>
      <c r="C142" s="354">
        <v>78</v>
      </c>
      <c r="D142" s="349">
        <v>44784</v>
      </c>
      <c r="E142" s="351"/>
    </row>
    <row r="143" spans="2:5" ht="12" customHeight="1" x14ac:dyDescent="0.2">
      <c r="B143" s="348" t="s">
        <v>1644</v>
      </c>
      <c r="C143" s="353">
        <v>79</v>
      </c>
      <c r="D143" s="349">
        <v>43272</v>
      </c>
      <c r="E143" s="351"/>
    </row>
    <row r="144" spans="2:5" ht="12" customHeight="1" x14ac:dyDescent="0.2">
      <c r="B144" s="348" t="s">
        <v>1645</v>
      </c>
      <c r="C144" s="354">
        <v>80</v>
      </c>
      <c r="D144" s="349">
        <v>41760</v>
      </c>
      <c r="E144" s="351"/>
    </row>
    <row r="145" spans="2:5" ht="12" customHeight="1" x14ac:dyDescent="0.2">
      <c r="B145" s="348" t="s">
        <v>1646</v>
      </c>
      <c r="C145" s="353">
        <v>81</v>
      </c>
      <c r="D145" s="349">
        <v>40248</v>
      </c>
      <c r="E145" s="351"/>
    </row>
    <row r="146" spans="2:5" ht="12" customHeight="1" x14ac:dyDescent="0.2">
      <c r="B146" s="348" t="s">
        <v>1647</v>
      </c>
      <c r="C146" s="354">
        <v>82</v>
      </c>
      <c r="D146" s="349">
        <v>38736</v>
      </c>
      <c r="E146" s="351"/>
    </row>
    <row r="147" spans="2:5" ht="12" customHeight="1" x14ac:dyDescent="0.2">
      <c r="B147" s="348" t="s">
        <v>1648</v>
      </c>
      <c r="C147" s="354">
        <v>56</v>
      </c>
      <c r="D147" s="349">
        <v>82800</v>
      </c>
      <c r="E147" s="351"/>
    </row>
    <row r="148" spans="2:5" ht="12" customHeight="1" x14ac:dyDescent="0.2">
      <c r="B148" s="348" t="s">
        <v>1649</v>
      </c>
      <c r="C148" s="353">
        <v>83</v>
      </c>
      <c r="D148" s="349">
        <v>37428</v>
      </c>
      <c r="E148" s="351"/>
    </row>
    <row r="149" spans="2:5" ht="12" customHeight="1" x14ac:dyDescent="0.2">
      <c r="B149" s="348" t="s">
        <v>1650</v>
      </c>
      <c r="C149" s="354">
        <v>84</v>
      </c>
      <c r="D149" s="349">
        <v>36120</v>
      </c>
      <c r="E149" s="351"/>
    </row>
    <row r="150" spans="2:5" ht="12" customHeight="1" x14ac:dyDescent="0.2">
      <c r="B150" s="348" t="s">
        <v>1651</v>
      </c>
      <c r="C150" s="353">
        <v>85</v>
      </c>
      <c r="D150" s="349">
        <v>34812</v>
      </c>
      <c r="E150" s="351"/>
    </row>
    <row r="151" spans="2:5" ht="12" customHeight="1" x14ac:dyDescent="0.2">
      <c r="B151" s="348" t="s">
        <v>1652</v>
      </c>
      <c r="C151" s="354">
        <v>86</v>
      </c>
      <c r="D151" s="349">
        <v>33504</v>
      </c>
      <c r="E151" s="351"/>
    </row>
    <row r="152" spans="2:5" ht="12" customHeight="1" x14ac:dyDescent="0.2">
      <c r="B152" s="348" t="s">
        <v>1653</v>
      </c>
      <c r="C152" s="353">
        <v>87</v>
      </c>
      <c r="D152" s="349">
        <v>32196</v>
      </c>
      <c r="E152" s="351"/>
    </row>
    <row r="153" spans="2:5" ht="12" customHeight="1" x14ac:dyDescent="0.2">
      <c r="B153" s="348" t="s">
        <v>1654</v>
      </c>
      <c r="C153" s="354">
        <v>88</v>
      </c>
      <c r="D153" s="349">
        <v>30996</v>
      </c>
      <c r="E153" s="351"/>
    </row>
    <row r="154" spans="2:5" ht="12" customHeight="1" x14ac:dyDescent="0.2">
      <c r="B154" s="348" t="s">
        <v>1655</v>
      </c>
      <c r="C154" s="353">
        <v>89</v>
      </c>
      <c r="D154" s="349">
        <v>29796</v>
      </c>
      <c r="E154" s="351"/>
    </row>
    <row r="155" spans="2:5" ht="12" customHeight="1" x14ac:dyDescent="0.2">
      <c r="B155" s="348" t="s">
        <v>1656</v>
      </c>
      <c r="C155" s="354">
        <v>90</v>
      </c>
      <c r="D155" s="349">
        <v>28596</v>
      </c>
      <c r="E155" s="351"/>
    </row>
    <row r="156" spans="2:5" ht="12" customHeight="1" x14ac:dyDescent="0.2">
      <c r="B156" s="348" t="s">
        <v>1657</v>
      </c>
      <c r="C156" s="353">
        <v>91</v>
      </c>
      <c r="D156" s="349">
        <v>27396</v>
      </c>
      <c r="E156" s="351"/>
    </row>
    <row r="157" spans="2:5" ht="12" customHeight="1" x14ac:dyDescent="0.2">
      <c r="B157" s="348" t="s">
        <v>1658</v>
      </c>
      <c r="C157" s="354">
        <v>92</v>
      </c>
      <c r="D157" s="349">
        <v>26196</v>
      </c>
      <c r="E157" s="351"/>
    </row>
    <row r="158" spans="2:5" ht="12" customHeight="1" x14ac:dyDescent="0.2">
      <c r="B158" s="348" t="s">
        <v>1659</v>
      </c>
      <c r="C158" s="353">
        <v>57</v>
      </c>
      <c r="D158" s="349">
        <v>79920</v>
      </c>
      <c r="E158" s="351"/>
    </row>
    <row r="159" spans="2:5" ht="12" customHeight="1" x14ac:dyDescent="0.2">
      <c r="B159" s="348" t="s">
        <v>1660</v>
      </c>
      <c r="C159" s="353">
        <v>93</v>
      </c>
      <c r="D159" s="349">
        <v>24996</v>
      </c>
      <c r="E159" s="351"/>
    </row>
    <row r="160" spans="2:5" ht="12" customHeight="1" x14ac:dyDescent="0.2">
      <c r="B160" s="348" t="s">
        <v>1661</v>
      </c>
      <c r="C160" s="354">
        <v>94</v>
      </c>
      <c r="D160" s="349">
        <v>24288</v>
      </c>
      <c r="E160" s="351"/>
    </row>
    <row r="161" spans="2:5" ht="12" customHeight="1" x14ac:dyDescent="0.2">
      <c r="B161" s="348" t="s">
        <v>1662</v>
      </c>
      <c r="C161" s="353">
        <v>95</v>
      </c>
      <c r="D161" s="349">
        <v>23580</v>
      </c>
      <c r="E161" s="351"/>
    </row>
    <row r="162" spans="2:5" ht="12" customHeight="1" x14ac:dyDescent="0.2">
      <c r="B162" s="348" t="s">
        <v>1663</v>
      </c>
      <c r="C162" s="354">
        <v>96</v>
      </c>
      <c r="D162" s="349">
        <v>22872</v>
      </c>
      <c r="E162" s="351"/>
    </row>
    <row r="163" spans="2:5" ht="12" customHeight="1" x14ac:dyDescent="0.2">
      <c r="B163" s="348" t="s">
        <v>1664</v>
      </c>
      <c r="C163" s="353">
        <v>97</v>
      </c>
      <c r="D163" s="349">
        <v>22164</v>
      </c>
      <c r="E163" s="351"/>
    </row>
    <row r="164" spans="2:5" ht="12" customHeight="1" x14ac:dyDescent="0.2">
      <c r="B164" s="348" t="s">
        <v>1665</v>
      </c>
      <c r="C164" s="354">
        <v>98</v>
      </c>
      <c r="D164" s="349">
        <v>21456</v>
      </c>
      <c r="E164" s="351"/>
    </row>
    <row r="165" spans="2:5" ht="12" customHeight="1" x14ac:dyDescent="0.2">
      <c r="B165" s="348" t="s">
        <v>1666</v>
      </c>
      <c r="C165" s="353">
        <v>99</v>
      </c>
      <c r="D165" s="349">
        <v>20748</v>
      </c>
      <c r="E165" s="351"/>
    </row>
    <row r="166" spans="2:5" ht="12" customHeight="1" x14ac:dyDescent="0.2">
      <c r="B166" s="348" t="s">
        <v>1667</v>
      </c>
      <c r="C166" s="354">
        <v>100</v>
      </c>
      <c r="D166" s="349">
        <v>20304</v>
      </c>
      <c r="E166" s="351"/>
    </row>
    <row r="167" spans="2:5" ht="12" customHeight="1" x14ac:dyDescent="0.2">
      <c r="B167" s="348" t="s">
        <v>1668</v>
      </c>
      <c r="C167" s="353">
        <v>101</v>
      </c>
      <c r="D167" s="349">
        <v>19860</v>
      </c>
      <c r="E167" s="351"/>
    </row>
    <row r="168" spans="2:5" ht="12" customHeight="1" x14ac:dyDescent="0.2">
      <c r="B168" s="348" t="s">
        <v>1669</v>
      </c>
      <c r="C168" s="354">
        <v>102</v>
      </c>
      <c r="D168" s="349">
        <v>19416</v>
      </c>
      <c r="E168" s="351"/>
    </row>
    <row r="169" spans="2:5" ht="12" customHeight="1" x14ac:dyDescent="0.2">
      <c r="B169" s="348" t="s">
        <v>1670</v>
      </c>
      <c r="C169" s="354">
        <v>58</v>
      </c>
      <c r="D169" s="349">
        <v>78000</v>
      </c>
      <c r="E169" s="351"/>
    </row>
    <row r="170" spans="2:5" ht="12" customHeight="1" x14ac:dyDescent="0.2">
      <c r="B170" s="348" t="s">
        <v>1671</v>
      </c>
      <c r="C170" s="353">
        <v>103</v>
      </c>
      <c r="D170" s="349">
        <v>18972</v>
      </c>
      <c r="E170" s="351"/>
    </row>
    <row r="171" spans="2:5" ht="12" customHeight="1" x14ac:dyDescent="0.2">
      <c r="B171" s="348" t="s">
        <v>1672</v>
      </c>
      <c r="C171" s="354">
        <v>104</v>
      </c>
      <c r="D171" s="349">
        <v>18528</v>
      </c>
      <c r="E171" s="351"/>
    </row>
    <row r="172" spans="2:5" ht="12" customHeight="1" x14ac:dyDescent="0.2">
      <c r="B172" s="348" t="s">
        <v>1673</v>
      </c>
      <c r="C172" s="353">
        <v>59</v>
      </c>
      <c r="D172" s="349">
        <v>75000</v>
      </c>
      <c r="E172" s="351"/>
    </row>
    <row r="173" spans="2:5" ht="12" customHeight="1" x14ac:dyDescent="0.2">
      <c r="B173" s="348" t="s">
        <v>1674</v>
      </c>
      <c r="C173" s="354">
        <v>60</v>
      </c>
      <c r="D173" s="349">
        <v>73140</v>
      </c>
      <c r="E173" s="351"/>
    </row>
    <row r="174" spans="2:5" x14ac:dyDescent="0.2">
      <c r="B174" s="348" t="s">
        <v>1675</v>
      </c>
      <c r="C174" s="353">
        <v>61</v>
      </c>
      <c r="D174" s="349">
        <v>71400</v>
      </c>
      <c r="E174" s="351"/>
    </row>
    <row r="175" spans="2:5" x14ac:dyDescent="0.2">
      <c r="B175" s="348" t="s">
        <v>1676</v>
      </c>
      <c r="C175" s="354">
        <v>62</v>
      </c>
      <c r="D175" s="349">
        <v>70092</v>
      </c>
      <c r="E175" s="351"/>
    </row>
    <row r="176" spans="2:5" x14ac:dyDescent="0.2">
      <c r="B176" s="348" t="s">
        <v>1677</v>
      </c>
      <c r="C176" s="353">
        <v>113</v>
      </c>
      <c r="D176" s="349">
        <v>68877</v>
      </c>
      <c r="E176" s="351"/>
    </row>
    <row r="177" spans="2:5" x14ac:dyDescent="0.2">
      <c r="B177" s="348" t="s">
        <v>1678</v>
      </c>
      <c r="C177" s="354">
        <v>114</v>
      </c>
      <c r="D177" s="349">
        <v>67257</v>
      </c>
      <c r="E177" s="351"/>
    </row>
    <row r="178" spans="2:5" x14ac:dyDescent="0.2">
      <c r="B178" s="348" t="s">
        <v>1679</v>
      </c>
      <c r="C178" s="353">
        <v>115</v>
      </c>
      <c r="D178" s="349">
        <v>65637</v>
      </c>
      <c r="E178" s="279"/>
    </row>
    <row r="179" spans="2:5" x14ac:dyDescent="0.2">
      <c r="B179" s="348" t="s">
        <v>1680</v>
      </c>
      <c r="C179" s="354">
        <v>116</v>
      </c>
      <c r="D179" s="349">
        <v>64044</v>
      </c>
      <c r="E179" s="279"/>
    </row>
    <row r="180" spans="2:5" x14ac:dyDescent="0.2">
      <c r="B180" s="348" t="s">
        <v>1681</v>
      </c>
      <c r="C180" s="353">
        <v>117</v>
      </c>
      <c r="D180" s="349">
        <v>62460</v>
      </c>
      <c r="E180" s="279"/>
    </row>
    <row r="181" spans="2:5" x14ac:dyDescent="0.2">
      <c r="B181" s="348" t="s">
        <v>1682</v>
      </c>
      <c r="C181" s="354">
        <v>118</v>
      </c>
      <c r="D181" s="349">
        <v>60876</v>
      </c>
      <c r="E181" s="279"/>
    </row>
    <row r="182" spans="2:5" x14ac:dyDescent="0.2">
      <c r="B182" s="348" t="s">
        <v>1683</v>
      </c>
      <c r="C182" s="353">
        <v>119</v>
      </c>
      <c r="D182" s="349">
        <v>59292</v>
      </c>
      <c r="E182" s="279"/>
    </row>
    <row r="183" spans="2:5" x14ac:dyDescent="0.2">
      <c r="B183" s="348" t="s">
        <v>1684</v>
      </c>
      <c r="C183" s="354">
        <v>120</v>
      </c>
      <c r="D183" s="349">
        <v>57708</v>
      </c>
      <c r="E183" s="279"/>
    </row>
    <row r="184" spans="2:5" x14ac:dyDescent="0.2">
      <c r="B184" s="348" t="s">
        <v>1685</v>
      </c>
      <c r="C184" s="353">
        <v>121</v>
      </c>
      <c r="D184" s="349">
        <v>56124</v>
      </c>
      <c r="E184" s="279"/>
    </row>
    <row r="185" spans="2:5" x14ac:dyDescent="0.2">
      <c r="B185" s="348" t="s">
        <v>1686</v>
      </c>
      <c r="C185" s="354">
        <v>122</v>
      </c>
      <c r="D185" s="349">
        <v>54540</v>
      </c>
      <c r="E185" s="279"/>
    </row>
    <row r="186" spans="2:5" x14ac:dyDescent="0.2">
      <c r="B186" s="348" t="s">
        <v>1687</v>
      </c>
      <c r="C186" s="353">
        <v>105</v>
      </c>
      <c r="D186" s="349">
        <v>86730</v>
      </c>
      <c r="E186" s="279"/>
    </row>
    <row r="187" spans="2:5" x14ac:dyDescent="0.2">
      <c r="B187" s="348" t="s">
        <v>1688</v>
      </c>
      <c r="C187" s="353">
        <v>123</v>
      </c>
      <c r="D187" s="349">
        <v>52956</v>
      </c>
      <c r="E187" s="279"/>
    </row>
    <row r="188" spans="2:5" x14ac:dyDescent="0.2">
      <c r="B188" s="348" t="s">
        <v>1689</v>
      </c>
      <c r="C188" s="354">
        <v>124</v>
      </c>
      <c r="D188" s="349">
        <v>51372</v>
      </c>
      <c r="E188" s="279"/>
    </row>
    <row r="189" spans="2:5" x14ac:dyDescent="0.2">
      <c r="B189" s="348" t="s">
        <v>1690</v>
      </c>
      <c r="C189" s="353">
        <v>125</v>
      </c>
      <c r="D189" s="349">
        <v>49788</v>
      </c>
      <c r="E189" s="279"/>
    </row>
    <row r="190" spans="2:5" x14ac:dyDescent="0.2">
      <c r="B190" s="348" t="s">
        <v>1691</v>
      </c>
      <c r="C190" s="354">
        <v>126</v>
      </c>
      <c r="D190" s="349">
        <v>48204</v>
      </c>
      <c r="E190" s="279"/>
    </row>
    <row r="191" spans="2:5" x14ac:dyDescent="0.2">
      <c r="B191" s="348" t="s">
        <v>1692</v>
      </c>
      <c r="C191" s="353">
        <v>127</v>
      </c>
      <c r="D191" s="349">
        <v>46674</v>
      </c>
      <c r="E191" s="279"/>
    </row>
    <row r="192" spans="2:5" x14ac:dyDescent="0.2">
      <c r="B192" s="348" t="s">
        <v>1693</v>
      </c>
      <c r="C192" s="354">
        <v>128</v>
      </c>
      <c r="D192" s="349">
        <v>45162</v>
      </c>
      <c r="E192" s="279"/>
    </row>
    <row r="193" spans="2:5" x14ac:dyDescent="0.2">
      <c r="B193" s="348" t="s">
        <v>1694</v>
      </c>
      <c r="C193" s="353">
        <v>129</v>
      </c>
      <c r="D193" s="349">
        <v>43650</v>
      </c>
      <c r="E193" s="279"/>
    </row>
    <row r="194" spans="2:5" x14ac:dyDescent="0.2">
      <c r="B194" s="348" t="s">
        <v>1695</v>
      </c>
      <c r="C194" s="354">
        <v>130</v>
      </c>
      <c r="D194" s="349">
        <v>42138</v>
      </c>
      <c r="E194" s="279"/>
    </row>
    <row r="195" spans="2:5" x14ac:dyDescent="0.2">
      <c r="B195" s="348" t="s">
        <v>1696</v>
      </c>
      <c r="C195" s="353">
        <v>131</v>
      </c>
      <c r="D195" s="349">
        <v>40626</v>
      </c>
      <c r="E195" s="279"/>
    </row>
    <row r="196" spans="2:5" x14ac:dyDescent="0.2">
      <c r="B196" s="348" t="s">
        <v>1697</v>
      </c>
      <c r="C196" s="354">
        <v>132</v>
      </c>
      <c r="D196" s="349">
        <v>39114</v>
      </c>
      <c r="E196" s="279"/>
    </row>
    <row r="197" spans="2:5" x14ac:dyDescent="0.2">
      <c r="B197" s="348" t="s">
        <v>1698</v>
      </c>
      <c r="C197" s="354">
        <v>106</v>
      </c>
      <c r="D197" s="349">
        <v>83250</v>
      </c>
      <c r="E197" s="279"/>
    </row>
    <row r="198" spans="2:5" x14ac:dyDescent="0.2">
      <c r="B198" s="348" t="s">
        <v>1699</v>
      </c>
      <c r="C198" s="353">
        <v>133</v>
      </c>
      <c r="D198" s="349">
        <v>37755</v>
      </c>
      <c r="E198" s="279"/>
    </row>
    <row r="199" spans="2:5" x14ac:dyDescent="0.2">
      <c r="B199" s="348" t="s">
        <v>1700</v>
      </c>
      <c r="C199" s="354">
        <v>134</v>
      </c>
      <c r="D199" s="349">
        <v>36447</v>
      </c>
      <c r="E199" s="279"/>
    </row>
    <row r="200" spans="2:5" x14ac:dyDescent="0.2">
      <c r="B200" s="348" t="s">
        <v>1701</v>
      </c>
      <c r="C200" s="353">
        <v>135</v>
      </c>
      <c r="D200" s="349">
        <v>35139</v>
      </c>
      <c r="E200" s="279"/>
    </row>
    <row r="201" spans="2:5" x14ac:dyDescent="0.2">
      <c r="B201" s="348" t="s">
        <v>1702</v>
      </c>
      <c r="C201" s="354">
        <v>136</v>
      </c>
      <c r="D201" s="349">
        <v>33831</v>
      </c>
      <c r="E201" s="279"/>
    </row>
    <row r="202" spans="2:5" x14ac:dyDescent="0.2">
      <c r="B202" s="348" t="s">
        <v>1703</v>
      </c>
      <c r="C202" s="353">
        <v>137</v>
      </c>
      <c r="D202" s="349">
        <v>32523</v>
      </c>
      <c r="E202" s="279"/>
    </row>
    <row r="203" spans="2:5" x14ac:dyDescent="0.2">
      <c r="B203" s="348" t="s">
        <v>1704</v>
      </c>
      <c r="C203" s="354">
        <v>138</v>
      </c>
      <c r="D203" s="349">
        <v>31296</v>
      </c>
      <c r="E203" s="279"/>
    </row>
    <row r="204" spans="2:5" x14ac:dyDescent="0.2">
      <c r="B204" s="348" t="s">
        <v>1705</v>
      </c>
      <c r="C204" s="353">
        <v>139</v>
      </c>
      <c r="D204" s="349">
        <v>30096</v>
      </c>
      <c r="E204" s="279"/>
    </row>
    <row r="205" spans="2:5" x14ac:dyDescent="0.2">
      <c r="B205" s="348" t="s">
        <v>1706</v>
      </c>
      <c r="C205" s="354">
        <v>140</v>
      </c>
      <c r="D205" s="349">
        <v>28896</v>
      </c>
      <c r="E205" s="279"/>
    </row>
    <row r="206" spans="2:5" x14ac:dyDescent="0.2">
      <c r="B206" s="348" t="s">
        <v>1707</v>
      </c>
      <c r="C206" s="353">
        <v>141</v>
      </c>
      <c r="D206" s="349">
        <v>27696</v>
      </c>
      <c r="E206" s="279"/>
    </row>
    <row r="207" spans="2:5" x14ac:dyDescent="0.2">
      <c r="B207" s="348" t="s">
        <v>1708</v>
      </c>
      <c r="C207" s="354">
        <v>142</v>
      </c>
      <c r="D207" s="349">
        <v>26496</v>
      </c>
      <c r="E207" s="279"/>
    </row>
    <row r="208" spans="2:5" x14ac:dyDescent="0.2">
      <c r="B208" s="348" t="s">
        <v>1709</v>
      </c>
      <c r="C208" s="353">
        <v>107</v>
      </c>
      <c r="D208" s="349">
        <v>80640</v>
      </c>
      <c r="E208" s="279"/>
    </row>
    <row r="209" spans="2:5" x14ac:dyDescent="0.2">
      <c r="B209" s="348" t="s">
        <v>1710</v>
      </c>
      <c r="C209" s="353">
        <v>143</v>
      </c>
      <c r="D209" s="349">
        <v>25296</v>
      </c>
      <c r="E209" s="279"/>
    </row>
    <row r="210" spans="2:5" x14ac:dyDescent="0.2">
      <c r="B210" s="348" t="s">
        <v>1711</v>
      </c>
      <c r="C210" s="354">
        <v>144</v>
      </c>
      <c r="D210" s="349">
        <v>24465</v>
      </c>
      <c r="E210" s="279"/>
    </row>
    <row r="211" spans="2:5" x14ac:dyDescent="0.2">
      <c r="B211" s="348" t="s">
        <v>1712</v>
      </c>
      <c r="C211" s="353">
        <v>145</v>
      </c>
      <c r="D211" s="349">
        <v>23757</v>
      </c>
      <c r="E211" s="279"/>
    </row>
    <row r="212" spans="2:5" x14ac:dyDescent="0.2">
      <c r="B212" s="348" t="s">
        <v>1713</v>
      </c>
      <c r="C212" s="354">
        <v>146</v>
      </c>
      <c r="D212" s="349">
        <v>23049</v>
      </c>
      <c r="E212" s="279"/>
    </row>
    <row r="213" spans="2:5" x14ac:dyDescent="0.2">
      <c r="B213" s="348" t="s">
        <v>1714</v>
      </c>
      <c r="C213" s="353">
        <v>147</v>
      </c>
      <c r="D213" s="349">
        <v>22341</v>
      </c>
      <c r="E213" s="279"/>
    </row>
    <row r="214" spans="2:5" x14ac:dyDescent="0.2">
      <c r="B214" s="355" t="s">
        <v>1715</v>
      </c>
      <c r="C214" s="354">
        <v>148</v>
      </c>
      <c r="D214" s="349">
        <v>21633</v>
      </c>
      <c r="E214" s="279"/>
    </row>
    <row r="215" spans="2:5" x14ac:dyDescent="0.2">
      <c r="B215" s="355" t="s">
        <v>1716</v>
      </c>
      <c r="C215" s="353">
        <v>149</v>
      </c>
      <c r="D215" s="349">
        <v>20925</v>
      </c>
      <c r="E215" s="279"/>
    </row>
    <row r="216" spans="2:5" x14ac:dyDescent="0.2">
      <c r="B216" s="355" t="s">
        <v>1717</v>
      </c>
      <c r="C216" s="354">
        <v>150</v>
      </c>
      <c r="D216" s="349">
        <v>20415</v>
      </c>
      <c r="E216" s="279"/>
    </row>
    <row r="217" spans="2:5" x14ac:dyDescent="0.2">
      <c r="B217" s="355" t="s">
        <v>1718</v>
      </c>
      <c r="C217" s="353">
        <v>151</v>
      </c>
      <c r="D217" s="349">
        <v>19971</v>
      </c>
      <c r="E217" s="279"/>
    </row>
    <row r="218" spans="2:5" x14ac:dyDescent="0.2">
      <c r="B218" s="355" t="s">
        <v>1719</v>
      </c>
      <c r="C218" s="354">
        <v>152</v>
      </c>
      <c r="D218" s="349">
        <v>19527</v>
      </c>
      <c r="E218" s="279"/>
    </row>
    <row r="219" spans="2:5" x14ac:dyDescent="0.2">
      <c r="B219" s="348" t="s">
        <v>1720</v>
      </c>
      <c r="C219" s="354">
        <v>108</v>
      </c>
      <c r="D219" s="349">
        <v>78480</v>
      </c>
      <c r="E219" s="279"/>
    </row>
    <row r="220" spans="2:5" x14ac:dyDescent="0.2">
      <c r="B220" s="355" t="s">
        <v>1721</v>
      </c>
      <c r="C220" s="353">
        <v>153</v>
      </c>
      <c r="D220" s="349">
        <v>19083</v>
      </c>
      <c r="E220" s="279"/>
    </row>
    <row r="221" spans="2:5" x14ac:dyDescent="0.2">
      <c r="B221" s="355" t="s">
        <v>1722</v>
      </c>
      <c r="C221" s="354">
        <v>154</v>
      </c>
      <c r="D221" s="349">
        <v>18639</v>
      </c>
      <c r="E221" s="279"/>
    </row>
    <row r="222" spans="2:5" x14ac:dyDescent="0.2">
      <c r="B222" s="348" t="s">
        <v>1723</v>
      </c>
      <c r="C222" s="353">
        <v>109</v>
      </c>
      <c r="D222" s="349">
        <v>75750</v>
      </c>
      <c r="E222" s="279"/>
    </row>
    <row r="223" spans="2:5" x14ac:dyDescent="0.2">
      <c r="B223" s="348" t="s">
        <v>1724</v>
      </c>
      <c r="C223" s="354">
        <v>110</v>
      </c>
      <c r="D223" s="349">
        <v>73605</v>
      </c>
      <c r="E223" s="279"/>
    </row>
    <row r="224" spans="2:5" x14ac:dyDescent="0.2">
      <c r="B224" s="348" t="s">
        <v>1725</v>
      </c>
      <c r="C224" s="353">
        <v>111</v>
      </c>
      <c r="D224" s="349">
        <v>71835</v>
      </c>
      <c r="E224" s="279"/>
    </row>
    <row r="225" spans="2:5" x14ac:dyDescent="0.2">
      <c r="B225" s="348" t="s">
        <v>1726</v>
      </c>
      <c r="C225" s="354">
        <v>112</v>
      </c>
      <c r="D225" s="349">
        <v>70419</v>
      </c>
      <c r="E225" s="279"/>
    </row>
    <row r="226" spans="2:5" x14ac:dyDescent="0.2">
      <c r="B226" s="355" t="s">
        <v>1727</v>
      </c>
      <c r="C226" s="353">
        <v>163</v>
      </c>
      <c r="D226" s="349">
        <v>69687</v>
      </c>
      <c r="E226" s="279"/>
    </row>
    <row r="227" spans="2:5" x14ac:dyDescent="0.2">
      <c r="B227" s="355" t="s">
        <v>1728</v>
      </c>
      <c r="C227" s="354">
        <v>164</v>
      </c>
      <c r="D227" s="349">
        <v>68067</v>
      </c>
      <c r="E227" s="279"/>
    </row>
    <row r="228" spans="2:5" x14ac:dyDescent="0.2">
      <c r="B228" s="352" t="s">
        <v>1729</v>
      </c>
      <c r="C228" s="353">
        <v>165</v>
      </c>
      <c r="D228" s="349">
        <v>66447</v>
      </c>
      <c r="E228" s="279"/>
    </row>
    <row r="229" spans="2:5" x14ac:dyDescent="0.2">
      <c r="B229" s="352" t="s">
        <v>1730</v>
      </c>
      <c r="C229" s="354">
        <v>166</v>
      </c>
      <c r="D229" s="349">
        <v>64836</v>
      </c>
      <c r="E229" s="279"/>
    </row>
    <row r="230" spans="2:5" x14ac:dyDescent="0.2">
      <c r="B230" s="352" t="s">
        <v>1731</v>
      </c>
      <c r="C230" s="353">
        <v>167</v>
      </c>
      <c r="D230" s="349">
        <v>63252</v>
      </c>
      <c r="E230" s="279"/>
    </row>
    <row r="231" spans="2:5" x14ac:dyDescent="0.2">
      <c r="B231" s="352" t="s">
        <v>1732</v>
      </c>
      <c r="C231" s="354">
        <v>168</v>
      </c>
      <c r="D231" s="349">
        <v>61668</v>
      </c>
      <c r="E231" s="279"/>
    </row>
    <row r="232" spans="2:5" x14ac:dyDescent="0.2">
      <c r="B232" s="352" t="s">
        <v>1733</v>
      </c>
      <c r="C232" s="353">
        <v>169</v>
      </c>
      <c r="D232" s="349">
        <v>60084</v>
      </c>
      <c r="E232" s="279"/>
    </row>
    <row r="233" spans="2:5" x14ac:dyDescent="0.2">
      <c r="B233" s="352" t="s">
        <v>1734</v>
      </c>
      <c r="C233" s="354">
        <v>170</v>
      </c>
      <c r="D233" s="349">
        <v>58500</v>
      </c>
      <c r="E233" s="279"/>
    </row>
    <row r="234" spans="2:5" x14ac:dyDescent="0.2">
      <c r="B234" s="352" t="s">
        <v>1735</v>
      </c>
      <c r="C234" s="353">
        <v>171</v>
      </c>
      <c r="D234" s="349">
        <v>56916</v>
      </c>
      <c r="E234" s="279"/>
    </row>
    <row r="235" spans="2:5" x14ac:dyDescent="0.2">
      <c r="B235" s="352" t="s">
        <v>1736</v>
      </c>
      <c r="C235" s="354">
        <v>172</v>
      </c>
      <c r="D235" s="349">
        <v>55332</v>
      </c>
      <c r="E235" s="279"/>
    </row>
    <row r="236" spans="2:5" x14ac:dyDescent="0.2">
      <c r="B236" s="355" t="s">
        <v>1737</v>
      </c>
      <c r="C236" s="353">
        <v>155</v>
      </c>
      <c r="D236" s="349">
        <v>90990</v>
      </c>
      <c r="E236" s="279"/>
    </row>
    <row r="237" spans="2:5" x14ac:dyDescent="0.2">
      <c r="B237" s="352" t="s">
        <v>1738</v>
      </c>
      <c r="C237" s="353">
        <v>173</v>
      </c>
      <c r="D237" s="349">
        <v>53748</v>
      </c>
      <c r="E237" s="279"/>
    </row>
    <row r="238" spans="2:5" x14ac:dyDescent="0.2">
      <c r="B238" s="352" t="s">
        <v>1739</v>
      </c>
      <c r="C238" s="354">
        <v>174</v>
      </c>
      <c r="D238" s="349">
        <v>52164</v>
      </c>
      <c r="E238" s="279"/>
    </row>
    <row r="239" spans="2:5" x14ac:dyDescent="0.2">
      <c r="B239" s="352" t="s">
        <v>1740</v>
      </c>
      <c r="C239" s="353">
        <v>175</v>
      </c>
      <c r="D239" s="349">
        <v>50580</v>
      </c>
      <c r="E239" s="279"/>
    </row>
    <row r="240" spans="2:5" x14ac:dyDescent="0.2">
      <c r="B240" s="352" t="s">
        <v>1741</v>
      </c>
      <c r="C240" s="354">
        <v>176</v>
      </c>
      <c r="D240" s="349">
        <v>48996</v>
      </c>
      <c r="E240" s="279"/>
    </row>
    <row r="241" spans="2:5" x14ac:dyDescent="0.2">
      <c r="B241" s="352" t="s">
        <v>1742</v>
      </c>
      <c r="C241" s="353">
        <v>177</v>
      </c>
      <c r="D241" s="349">
        <v>47430</v>
      </c>
      <c r="E241" s="279"/>
    </row>
    <row r="242" spans="2:5" x14ac:dyDescent="0.2">
      <c r="B242" s="352" t="s">
        <v>1743</v>
      </c>
      <c r="C242" s="354">
        <v>178</v>
      </c>
      <c r="D242" s="349">
        <v>45918</v>
      </c>
      <c r="E242" s="279"/>
    </row>
    <row r="243" spans="2:5" x14ac:dyDescent="0.2">
      <c r="B243" s="352" t="s">
        <v>1744</v>
      </c>
      <c r="C243" s="353">
        <v>179</v>
      </c>
      <c r="D243" s="349">
        <v>44406</v>
      </c>
      <c r="E243" s="279"/>
    </row>
    <row r="244" spans="2:5" x14ac:dyDescent="0.2">
      <c r="B244" s="352" t="s">
        <v>1745</v>
      </c>
      <c r="C244" s="354">
        <v>180</v>
      </c>
      <c r="D244" s="349">
        <v>42894</v>
      </c>
      <c r="E244" s="279"/>
    </row>
    <row r="245" spans="2:5" x14ac:dyDescent="0.2">
      <c r="B245" s="352" t="s">
        <v>1746</v>
      </c>
      <c r="C245" s="353">
        <v>181</v>
      </c>
      <c r="D245" s="349">
        <v>41382</v>
      </c>
      <c r="E245" s="279"/>
    </row>
    <row r="246" spans="2:5" x14ac:dyDescent="0.2">
      <c r="B246" s="352" t="s">
        <v>1747</v>
      </c>
      <c r="C246" s="354">
        <v>182</v>
      </c>
      <c r="D246" s="349">
        <v>39870</v>
      </c>
      <c r="E246" s="279"/>
    </row>
    <row r="247" spans="2:5" x14ac:dyDescent="0.2">
      <c r="B247" s="355" t="s">
        <v>1748</v>
      </c>
      <c r="C247" s="354">
        <v>156</v>
      </c>
      <c r="D247" s="349">
        <v>84150</v>
      </c>
      <c r="E247" s="279"/>
    </row>
    <row r="248" spans="2:5" x14ac:dyDescent="0.2">
      <c r="B248" s="352" t="s">
        <v>1749</v>
      </c>
      <c r="C248" s="353">
        <v>183</v>
      </c>
      <c r="D248" s="349">
        <v>38409</v>
      </c>
      <c r="E248" s="279"/>
    </row>
    <row r="249" spans="2:5" x14ac:dyDescent="0.2">
      <c r="B249" s="352" t="s">
        <v>1750</v>
      </c>
      <c r="C249" s="354">
        <v>184</v>
      </c>
      <c r="D249" s="349">
        <v>37101</v>
      </c>
      <c r="E249" s="279"/>
    </row>
    <row r="250" spans="2:5" x14ac:dyDescent="0.2">
      <c r="B250" s="352" t="s">
        <v>1751</v>
      </c>
      <c r="C250" s="353">
        <v>185</v>
      </c>
      <c r="D250" s="349">
        <v>35793</v>
      </c>
      <c r="E250" s="279"/>
    </row>
    <row r="251" spans="2:5" x14ac:dyDescent="0.2">
      <c r="B251" s="352" t="s">
        <v>1752</v>
      </c>
      <c r="C251" s="354">
        <v>186</v>
      </c>
      <c r="D251" s="349">
        <v>34485</v>
      </c>
      <c r="E251" s="279"/>
    </row>
    <row r="252" spans="2:5" x14ac:dyDescent="0.2">
      <c r="B252" s="352" t="s">
        <v>1753</v>
      </c>
      <c r="C252" s="353">
        <v>187</v>
      </c>
      <c r="D252" s="349">
        <v>33177</v>
      </c>
      <c r="E252" s="279"/>
    </row>
    <row r="253" spans="2:5" x14ac:dyDescent="0.2">
      <c r="B253" s="352" t="s">
        <v>1754</v>
      </c>
      <c r="C253" s="354">
        <v>188</v>
      </c>
      <c r="D253" s="349">
        <v>31896</v>
      </c>
      <c r="E253" s="279"/>
    </row>
    <row r="254" spans="2:5" x14ac:dyDescent="0.2">
      <c r="B254" s="352" t="s">
        <v>1755</v>
      </c>
      <c r="C254" s="353">
        <v>189</v>
      </c>
      <c r="D254" s="349">
        <v>30696</v>
      </c>
      <c r="E254" s="279"/>
    </row>
    <row r="255" spans="2:5" x14ac:dyDescent="0.2">
      <c r="B255" s="352" t="s">
        <v>1756</v>
      </c>
      <c r="C255" s="354">
        <v>190</v>
      </c>
      <c r="D255" s="349">
        <v>29496</v>
      </c>
      <c r="E255" s="279"/>
    </row>
    <row r="256" spans="2:5" x14ac:dyDescent="0.2">
      <c r="B256" s="352" t="s">
        <v>1757</v>
      </c>
      <c r="C256" s="353">
        <v>191</v>
      </c>
      <c r="D256" s="349">
        <v>28296</v>
      </c>
      <c r="E256" s="279"/>
    </row>
    <row r="257" spans="2:5" x14ac:dyDescent="0.2">
      <c r="B257" s="352" t="s">
        <v>1758</v>
      </c>
      <c r="C257" s="354">
        <v>192</v>
      </c>
      <c r="D257" s="349">
        <v>27096</v>
      </c>
      <c r="E257" s="279"/>
    </row>
    <row r="258" spans="2:5" x14ac:dyDescent="0.2">
      <c r="B258" s="355" t="s">
        <v>1759</v>
      </c>
      <c r="C258" s="353">
        <v>157</v>
      </c>
      <c r="D258" s="349">
        <v>82080</v>
      </c>
      <c r="E258" s="279"/>
    </row>
    <row r="259" spans="2:5" x14ac:dyDescent="0.2">
      <c r="B259" s="352" t="s">
        <v>1760</v>
      </c>
      <c r="C259" s="353">
        <v>193</v>
      </c>
      <c r="D259" s="349">
        <v>25896</v>
      </c>
      <c r="E259" s="279"/>
    </row>
    <row r="260" spans="2:5" x14ac:dyDescent="0.2">
      <c r="B260" s="352" t="s">
        <v>1761</v>
      </c>
      <c r="C260" s="354">
        <v>194</v>
      </c>
      <c r="D260" s="349">
        <v>24819</v>
      </c>
      <c r="E260" s="279"/>
    </row>
    <row r="261" spans="2:5" x14ac:dyDescent="0.2">
      <c r="B261" s="352" t="s">
        <v>1762</v>
      </c>
      <c r="C261" s="353">
        <v>195</v>
      </c>
      <c r="D261" s="349">
        <v>24111</v>
      </c>
      <c r="E261" s="279"/>
    </row>
    <row r="262" spans="2:5" x14ac:dyDescent="0.2">
      <c r="B262" s="352" t="s">
        <v>1763</v>
      </c>
      <c r="C262" s="354">
        <v>196</v>
      </c>
      <c r="D262" s="349">
        <v>23403</v>
      </c>
      <c r="E262" s="279"/>
    </row>
    <row r="263" spans="2:5" x14ac:dyDescent="0.2">
      <c r="B263" s="352" t="s">
        <v>1764</v>
      </c>
      <c r="C263" s="353">
        <v>197</v>
      </c>
      <c r="D263" s="349">
        <v>22695</v>
      </c>
      <c r="E263" s="279"/>
    </row>
    <row r="264" spans="2:5" x14ac:dyDescent="0.2">
      <c r="B264" s="352" t="s">
        <v>1765</v>
      </c>
      <c r="C264" s="354">
        <v>198</v>
      </c>
      <c r="D264" s="349">
        <v>21987</v>
      </c>
      <c r="E264" s="279"/>
    </row>
    <row r="265" spans="2:5" x14ac:dyDescent="0.2">
      <c r="B265" s="352" t="s">
        <v>1766</v>
      </c>
      <c r="C265" s="353">
        <v>199</v>
      </c>
      <c r="D265" s="349">
        <v>21279</v>
      </c>
      <c r="E265" s="279"/>
    </row>
    <row r="266" spans="2:5" x14ac:dyDescent="0.2">
      <c r="B266" s="352" t="s">
        <v>1767</v>
      </c>
      <c r="C266" s="354">
        <v>200</v>
      </c>
      <c r="D266" s="349">
        <v>20637</v>
      </c>
      <c r="E266" s="279"/>
    </row>
    <row r="267" spans="2:5" x14ac:dyDescent="0.2">
      <c r="B267" s="352" t="s">
        <v>1768</v>
      </c>
      <c r="C267" s="353">
        <v>201</v>
      </c>
      <c r="D267" s="349">
        <v>20193</v>
      </c>
      <c r="E267" s="279"/>
    </row>
    <row r="268" spans="2:5" x14ac:dyDescent="0.2">
      <c r="B268" s="352" t="s">
        <v>1769</v>
      </c>
      <c r="C268" s="354">
        <v>202</v>
      </c>
      <c r="D268" s="349">
        <v>19749</v>
      </c>
      <c r="E268" s="279"/>
    </row>
    <row r="269" spans="2:5" x14ac:dyDescent="0.2">
      <c r="B269" s="355" t="s">
        <v>1770</v>
      </c>
      <c r="C269" s="354">
        <v>158</v>
      </c>
      <c r="D269" s="349">
        <v>79440</v>
      </c>
      <c r="E269" s="279"/>
    </row>
    <row r="270" spans="2:5" x14ac:dyDescent="0.2">
      <c r="B270" s="352" t="s">
        <v>1771</v>
      </c>
      <c r="C270" s="353">
        <v>203</v>
      </c>
      <c r="D270" s="349">
        <v>19305</v>
      </c>
      <c r="E270" s="279"/>
    </row>
    <row r="271" spans="2:5" x14ac:dyDescent="0.2">
      <c r="B271" s="352" t="s">
        <v>1772</v>
      </c>
      <c r="C271" s="354">
        <v>204</v>
      </c>
      <c r="D271" s="349">
        <v>18861</v>
      </c>
      <c r="E271" s="279"/>
    </row>
    <row r="272" spans="2:5" x14ac:dyDescent="0.2">
      <c r="B272" s="355" t="s">
        <v>1773</v>
      </c>
      <c r="C272" s="353">
        <v>159</v>
      </c>
      <c r="D272" s="349">
        <v>77250</v>
      </c>
      <c r="E272" s="279"/>
    </row>
    <row r="273" spans="2:5" x14ac:dyDescent="0.2">
      <c r="B273" s="355" t="s">
        <v>1774</v>
      </c>
      <c r="C273" s="354">
        <v>160</v>
      </c>
      <c r="D273" s="349">
        <v>74535</v>
      </c>
      <c r="E273" s="279"/>
    </row>
    <row r="274" spans="2:5" x14ac:dyDescent="0.2">
      <c r="B274" s="355" t="s">
        <v>1775</v>
      </c>
      <c r="C274" s="353">
        <v>161</v>
      </c>
      <c r="D274" s="349">
        <v>72705</v>
      </c>
      <c r="E274" s="279"/>
    </row>
    <row r="275" spans="2:5" x14ac:dyDescent="0.2">
      <c r="B275" s="355" t="s">
        <v>1776</v>
      </c>
      <c r="C275" s="354">
        <v>162</v>
      </c>
      <c r="D275" s="349">
        <v>71073</v>
      </c>
      <c r="E275" s="279"/>
    </row>
    <row r="276" spans="2:5" x14ac:dyDescent="0.2">
      <c r="B276" s="348" t="s">
        <v>1777</v>
      </c>
      <c r="C276" s="354">
        <v>2</v>
      </c>
      <c r="D276" s="349">
        <v>96516</v>
      </c>
      <c r="E276" s="279"/>
    </row>
    <row r="277" spans="2:5" x14ac:dyDescent="0.2">
      <c r="B277" s="352" t="s">
        <v>1778</v>
      </c>
      <c r="C277" s="353">
        <v>213</v>
      </c>
      <c r="D277" s="349">
        <v>69282</v>
      </c>
      <c r="E277" s="356"/>
    </row>
    <row r="278" spans="2:5" x14ac:dyDescent="0.2">
      <c r="B278" s="352" t="s">
        <v>1779</v>
      </c>
      <c r="C278" s="354">
        <v>214</v>
      </c>
      <c r="D278" s="349">
        <v>67662</v>
      </c>
      <c r="E278" s="356"/>
    </row>
    <row r="279" spans="2:5" x14ac:dyDescent="0.2">
      <c r="B279" s="352" t="s">
        <v>1780</v>
      </c>
      <c r="C279" s="353">
        <v>215</v>
      </c>
      <c r="D279" s="349">
        <v>66042</v>
      </c>
      <c r="E279" s="356"/>
    </row>
    <row r="280" spans="2:5" x14ac:dyDescent="0.2">
      <c r="B280" s="352" t="s">
        <v>1781</v>
      </c>
      <c r="C280" s="354">
        <v>216</v>
      </c>
      <c r="D280" s="349">
        <v>64440</v>
      </c>
      <c r="E280" s="356"/>
    </row>
    <row r="281" spans="2:5" x14ac:dyDescent="0.2">
      <c r="B281" s="352" t="s">
        <v>1782</v>
      </c>
      <c r="C281" s="353">
        <v>217</v>
      </c>
      <c r="D281" s="349">
        <v>62856</v>
      </c>
      <c r="E281" s="356"/>
    </row>
    <row r="282" spans="2:5" x14ac:dyDescent="0.2">
      <c r="B282" s="352" t="s">
        <v>1783</v>
      </c>
      <c r="C282" s="354">
        <v>218</v>
      </c>
      <c r="D282" s="349">
        <v>61272</v>
      </c>
      <c r="E282" s="356"/>
    </row>
    <row r="283" spans="2:5" x14ac:dyDescent="0.2">
      <c r="B283" s="352" t="s">
        <v>1784</v>
      </c>
      <c r="C283" s="353">
        <v>219</v>
      </c>
      <c r="D283" s="349">
        <v>59688</v>
      </c>
      <c r="E283" s="356"/>
    </row>
    <row r="284" spans="2:5" x14ac:dyDescent="0.2">
      <c r="B284" s="352" t="s">
        <v>1785</v>
      </c>
      <c r="C284" s="354">
        <v>220</v>
      </c>
      <c r="D284" s="349">
        <v>58104</v>
      </c>
      <c r="E284" s="356"/>
    </row>
    <row r="285" spans="2:5" x14ac:dyDescent="0.2">
      <c r="B285" s="352" t="s">
        <v>1786</v>
      </c>
      <c r="C285" s="353">
        <v>221</v>
      </c>
      <c r="D285" s="349">
        <v>56520</v>
      </c>
      <c r="E285" s="356"/>
    </row>
    <row r="286" spans="2:5" x14ac:dyDescent="0.2">
      <c r="B286" s="352" t="s">
        <v>1787</v>
      </c>
      <c r="C286" s="354">
        <v>222</v>
      </c>
      <c r="D286" s="349">
        <v>54936</v>
      </c>
      <c r="E286" s="356"/>
    </row>
    <row r="287" spans="2:5" x14ac:dyDescent="0.2">
      <c r="B287" s="352" t="s">
        <v>1788</v>
      </c>
      <c r="C287" s="353">
        <v>205</v>
      </c>
      <c r="D287" s="349">
        <v>88860</v>
      </c>
      <c r="E287" s="356"/>
    </row>
    <row r="288" spans="2:5" x14ac:dyDescent="0.2">
      <c r="B288" s="352" t="s">
        <v>1789</v>
      </c>
      <c r="C288" s="353">
        <v>223</v>
      </c>
      <c r="D288" s="349">
        <v>53352</v>
      </c>
      <c r="E288" s="356"/>
    </row>
    <row r="289" spans="2:5" x14ac:dyDescent="0.2">
      <c r="B289" s="352" t="s">
        <v>1790</v>
      </c>
      <c r="C289" s="354">
        <v>224</v>
      </c>
      <c r="D289" s="349">
        <v>51768</v>
      </c>
      <c r="E289" s="356"/>
    </row>
    <row r="290" spans="2:5" x14ac:dyDescent="0.2">
      <c r="B290" s="352" t="s">
        <v>1791</v>
      </c>
      <c r="C290" s="353">
        <v>225</v>
      </c>
      <c r="D290" s="349">
        <v>50184</v>
      </c>
      <c r="E290" s="356"/>
    </row>
    <row r="291" spans="2:5" x14ac:dyDescent="0.2">
      <c r="B291" s="352" t="s">
        <v>1792</v>
      </c>
      <c r="C291" s="354">
        <v>226</v>
      </c>
      <c r="D291" s="349">
        <v>48600</v>
      </c>
      <c r="E291" s="356"/>
    </row>
    <row r="292" spans="2:5" x14ac:dyDescent="0.2">
      <c r="B292" s="352" t="s">
        <v>1793</v>
      </c>
      <c r="C292" s="353">
        <v>227</v>
      </c>
      <c r="D292" s="349">
        <v>47052</v>
      </c>
      <c r="E292" s="356"/>
    </row>
    <row r="293" spans="2:5" x14ac:dyDescent="0.2">
      <c r="B293" s="352" t="s">
        <v>1794</v>
      </c>
      <c r="C293" s="354">
        <v>228</v>
      </c>
      <c r="D293" s="349">
        <v>45540</v>
      </c>
      <c r="E293" s="356"/>
    </row>
    <row r="294" spans="2:5" x14ac:dyDescent="0.2">
      <c r="B294" s="352" t="s">
        <v>1795</v>
      </c>
      <c r="C294" s="353">
        <v>229</v>
      </c>
      <c r="D294" s="349">
        <v>44028</v>
      </c>
      <c r="E294" s="356"/>
    </row>
    <row r="295" spans="2:5" x14ac:dyDescent="0.2">
      <c r="B295" s="352" t="s">
        <v>1796</v>
      </c>
      <c r="C295" s="354">
        <v>230</v>
      </c>
      <c r="D295" s="349">
        <v>42516</v>
      </c>
      <c r="E295" s="356"/>
    </row>
    <row r="296" spans="2:5" x14ac:dyDescent="0.2">
      <c r="B296" s="352" t="s">
        <v>1797</v>
      </c>
      <c r="C296" s="353">
        <v>231</v>
      </c>
      <c r="D296" s="349">
        <v>41004</v>
      </c>
      <c r="E296" s="356"/>
    </row>
    <row r="297" spans="2:5" x14ac:dyDescent="0.2">
      <c r="B297" s="352" t="s">
        <v>1798</v>
      </c>
      <c r="C297" s="354">
        <v>232</v>
      </c>
      <c r="D297" s="349">
        <v>39492</v>
      </c>
      <c r="E297" s="356"/>
    </row>
    <row r="298" spans="2:5" x14ac:dyDescent="0.2">
      <c r="B298" s="352" t="s">
        <v>1799</v>
      </c>
      <c r="C298" s="354">
        <v>206</v>
      </c>
      <c r="D298" s="349">
        <v>83700</v>
      </c>
      <c r="E298" s="356"/>
    </row>
    <row r="299" spans="2:5" x14ac:dyDescent="0.2">
      <c r="B299" s="352" t="s">
        <v>1800</v>
      </c>
      <c r="C299" s="353">
        <v>233</v>
      </c>
      <c r="D299" s="349">
        <v>38082</v>
      </c>
      <c r="E299" s="356"/>
    </row>
    <row r="300" spans="2:5" x14ac:dyDescent="0.2">
      <c r="B300" s="352" t="s">
        <v>1801</v>
      </c>
      <c r="C300" s="354">
        <v>234</v>
      </c>
      <c r="D300" s="349">
        <v>36774</v>
      </c>
      <c r="E300" s="356"/>
    </row>
    <row r="301" spans="2:5" x14ac:dyDescent="0.2">
      <c r="B301" s="352" t="s">
        <v>1802</v>
      </c>
      <c r="C301" s="353">
        <v>235</v>
      </c>
      <c r="D301" s="349">
        <v>35466</v>
      </c>
      <c r="E301" s="356"/>
    </row>
    <row r="302" spans="2:5" x14ac:dyDescent="0.2">
      <c r="B302" s="352" t="s">
        <v>1803</v>
      </c>
      <c r="C302" s="354">
        <v>236</v>
      </c>
      <c r="D302" s="349">
        <v>34158</v>
      </c>
      <c r="E302" s="356"/>
    </row>
    <row r="303" spans="2:5" x14ac:dyDescent="0.2">
      <c r="B303" s="352" t="s">
        <v>1804</v>
      </c>
      <c r="C303" s="353">
        <v>237</v>
      </c>
      <c r="D303" s="349">
        <v>32850</v>
      </c>
      <c r="E303" s="356"/>
    </row>
    <row r="304" spans="2:5" x14ac:dyDescent="0.2">
      <c r="B304" s="352" t="s">
        <v>1805</v>
      </c>
      <c r="C304" s="354">
        <v>238</v>
      </c>
      <c r="D304" s="349">
        <v>31596</v>
      </c>
      <c r="E304" s="356"/>
    </row>
    <row r="305" spans="2:5" x14ac:dyDescent="0.2">
      <c r="B305" s="352" t="s">
        <v>1806</v>
      </c>
      <c r="C305" s="353">
        <v>239</v>
      </c>
      <c r="D305" s="349">
        <v>30396</v>
      </c>
      <c r="E305" s="356"/>
    </row>
    <row r="306" spans="2:5" x14ac:dyDescent="0.2">
      <c r="B306" s="352" t="s">
        <v>1807</v>
      </c>
      <c r="C306" s="354">
        <v>240</v>
      </c>
      <c r="D306" s="349">
        <v>29196</v>
      </c>
      <c r="E306" s="356"/>
    </row>
    <row r="307" spans="2:5" x14ac:dyDescent="0.2">
      <c r="B307" s="352" t="s">
        <v>1808</v>
      </c>
      <c r="C307" s="353">
        <v>241</v>
      </c>
      <c r="D307" s="349">
        <v>27996</v>
      </c>
      <c r="E307" s="356"/>
    </row>
    <row r="308" spans="2:5" x14ac:dyDescent="0.2">
      <c r="B308" s="352" t="s">
        <v>1809</v>
      </c>
      <c r="C308" s="354">
        <v>242</v>
      </c>
      <c r="D308" s="349">
        <v>26796</v>
      </c>
      <c r="E308" s="356"/>
    </row>
    <row r="309" spans="2:5" x14ac:dyDescent="0.2">
      <c r="B309" s="352" t="s">
        <v>1810</v>
      </c>
      <c r="C309" s="353">
        <v>207</v>
      </c>
      <c r="D309" s="349">
        <v>81360</v>
      </c>
      <c r="E309" s="356"/>
    </row>
    <row r="310" spans="2:5" x14ac:dyDescent="0.2">
      <c r="B310" s="352" t="s">
        <v>1811</v>
      </c>
      <c r="C310" s="353">
        <v>243</v>
      </c>
      <c r="D310" s="349">
        <v>25596</v>
      </c>
      <c r="E310" s="356"/>
    </row>
    <row r="311" spans="2:5" x14ac:dyDescent="0.2">
      <c r="B311" s="352" t="s">
        <v>1812</v>
      </c>
      <c r="C311" s="354">
        <v>244</v>
      </c>
      <c r="D311" s="349">
        <v>24642</v>
      </c>
      <c r="E311" s="356"/>
    </row>
    <row r="312" spans="2:5" x14ac:dyDescent="0.2">
      <c r="B312" s="352" t="s">
        <v>1813</v>
      </c>
      <c r="C312" s="353">
        <v>245</v>
      </c>
      <c r="D312" s="349">
        <v>23934</v>
      </c>
      <c r="E312" s="356"/>
    </row>
    <row r="313" spans="2:5" x14ac:dyDescent="0.2">
      <c r="B313" s="352" t="s">
        <v>1814</v>
      </c>
      <c r="C313" s="354">
        <v>246</v>
      </c>
      <c r="D313" s="349">
        <v>23226</v>
      </c>
      <c r="E313" s="356"/>
    </row>
    <row r="314" spans="2:5" x14ac:dyDescent="0.2">
      <c r="B314" s="352" t="s">
        <v>1815</v>
      </c>
      <c r="C314" s="353">
        <v>247</v>
      </c>
      <c r="D314" s="349">
        <v>22518</v>
      </c>
      <c r="E314" s="356"/>
    </row>
    <row r="315" spans="2:5" x14ac:dyDescent="0.2">
      <c r="B315" s="352" t="s">
        <v>1816</v>
      </c>
      <c r="C315" s="354">
        <v>248</v>
      </c>
      <c r="D315" s="349">
        <v>21810</v>
      </c>
      <c r="E315" s="356"/>
    </row>
    <row r="316" spans="2:5" x14ac:dyDescent="0.2">
      <c r="B316" s="352" t="s">
        <v>1817</v>
      </c>
      <c r="C316" s="353">
        <v>249</v>
      </c>
      <c r="D316" s="349">
        <v>21102</v>
      </c>
      <c r="E316" s="356"/>
    </row>
    <row r="317" spans="2:5" x14ac:dyDescent="0.2">
      <c r="B317" s="352" t="s">
        <v>1818</v>
      </c>
      <c r="C317" s="354">
        <v>250</v>
      </c>
      <c r="D317" s="349">
        <v>20526</v>
      </c>
      <c r="E317" s="356"/>
    </row>
    <row r="318" spans="2:5" x14ac:dyDescent="0.2">
      <c r="B318" s="352" t="s">
        <v>1819</v>
      </c>
      <c r="C318" s="353">
        <v>251</v>
      </c>
      <c r="D318" s="349">
        <v>20082</v>
      </c>
      <c r="E318" s="356"/>
    </row>
    <row r="319" spans="2:5" x14ac:dyDescent="0.2">
      <c r="B319" s="352" t="s">
        <v>1820</v>
      </c>
      <c r="C319" s="354">
        <v>252</v>
      </c>
      <c r="D319" s="349">
        <v>19638</v>
      </c>
      <c r="E319" s="356"/>
    </row>
    <row r="320" spans="2:5" x14ac:dyDescent="0.2">
      <c r="B320" s="352" t="s">
        <v>1821</v>
      </c>
      <c r="C320" s="354">
        <v>208</v>
      </c>
      <c r="D320" s="349">
        <v>78960</v>
      </c>
      <c r="E320" s="356"/>
    </row>
    <row r="321" spans="2:5" x14ac:dyDescent="0.2">
      <c r="B321" s="352" t="s">
        <v>1822</v>
      </c>
      <c r="C321" s="353">
        <v>253</v>
      </c>
      <c r="D321" s="349">
        <v>19194</v>
      </c>
      <c r="E321" s="356"/>
    </row>
    <row r="322" spans="2:5" x14ac:dyDescent="0.2">
      <c r="B322" s="352" t="s">
        <v>1823</v>
      </c>
      <c r="C322" s="354">
        <v>254</v>
      </c>
      <c r="D322" s="349">
        <v>18750</v>
      </c>
      <c r="E322" s="356"/>
    </row>
    <row r="323" spans="2:5" x14ac:dyDescent="0.2">
      <c r="B323" s="352" t="s">
        <v>1824</v>
      </c>
      <c r="C323" s="353">
        <v>209</v>
      </c>
      <c r="D323" s="349">
        <v>76500</v>
      </c>
      <c r="E323" s="356"/>
    </row>
    <row r="324" spans="2:5" x14ac:dyDescent="0.2">
      <c r="B324" s="352" t="s">
        <v>1825</v>
      </c>
      <c r="C324" s="354">
        <v>210</v>
      </c>
      <c r="D324" s="349">
        <v>74070</v>
      </c>
      <c r="E324" s="356"/>
    </row>
    <row r="325" spans="2:5" x14ac:dyDescent="0.2">
      <c r="B325" s="352" t="s">
        <v>1826</v>
      </c>
      <c r="C325" s="353">
        <v>211</v>
      </c>
      <c r="D325" s="349">
        <v>72270</v>
      </c>
      <c r="E325" s="356"/>
    </row>
    <row r="326" spans="2:5" x14ac:dyDescent="0.2">
      <c r="B326" s="352" t="s">
        <v>1827</v>
      </c>
      <c r="C326" s="354">
        <v>212</v>
      </c>
      <c r="D326" s="349">
        <v>70746</v>
      </c>
      <c r="E326" s="356"/>
    </row>
  </sheetData>
  <printOptions horizontalCentered="1"/>
  <pageMargins left="0.25" right="0.25" top="0.71" bottom="0.37777777777777799" header="0.27" footer="0"/>
  <pageSetup scale="80" orientation="portrait" r:id="rId1"/>
  <headerFooter alignWithMargins="0">
    <oddHeader>&amp;C 71</oddHeader>
  </headerFooter>
  <rowBreaks count="1" manualBreakCount="1">
    <brk id="63" min="1" max="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9"/>
  <sheetViews>
    <sheetView workbookViewId="0">
      <selection activeCell="Q43" sqref="Q43"/>
    </sheetView>
  </sheetViews>
  <sheetFormatPr defaultRowHeight="15" x14ac:dyDescent="0.2"/>
  <cols>
    <col min="1" max="1" width="9.5703125" style="367" customWidth="1"/>
    <col min="2" max="2" width="51" style="367" customWidth="1"/>
    <col min="3" max="3" width="15" style="367" customWidth="1"/>
    <col min="4" max="4" width="50.7109375" style="367" customWidth="1"/>
    <col min="5" max="5" width="8.85546875" style="366"/>
    <col min="6" max="255" width="8.85546875" style="367"/>
    <col min="256" max="256" width="9.5703125" style="367" customWidth="1"/>
    <col min="257" max="257" width="46" style="367" customWidth="1"/>
    <col min="258" max="258" width="15" style="367" customWidth="1"/>
    <col min="259" max="259" width="44" style="367" customWidth="1"/>
    <col min="260" max="260" width="16.42578125" style="367" customWidth="1"/>
    <col min="261" max="511" width="8.85546875" style="367"/>
    <col min="512" max="512" width="9.5703125" style="367" customWidth="1"/>
    <col min="513" max="513" width="46" style="367" customWidth="1"/>
    <col min="514" max="514" width="15" style="367" customWidth="1"/>
    <col min="515" max="515" width="44" style="367" customWidth="1"/>
    <col min="516" max="516" width="16.42578125" style="367" customWidth="1"/>
    <col min="517" max="767" width="8.85546875" style="367"/>
    <col min="768" max="768" width="9.5703125" style="367" customWidth="1"/>
    <col min="769" max="769" width="46" style="367" customWidth="1"/>
    <col min="770" max="770" width="15" style="367" customWidth="1"/>
    <col min="771" max="771" width="44" style="367" customWidth="1"/>
    <col min="772" max="772" width="16.42578125" style="367" customWidth="1"/>
    <col min="773" max="1023" width="8.85546875" style="367"/>
    <col min="1024" max="1024" width="9.5703125" style="367" customWidth="1"/>
    <col min="1025" max="1025" width="46" style="367" customWidth="1"/>
    <col min="1026" max="1026" width="15" style="367" customWidth="1"/>
    <col min="1027" max="1027" width="44" style="367" customWidth="1"/>
    <col min="1028" max="1028" width="16.42578125" style="367" customWidth="1"/>
    <col min="1029" max="1279" width="8.85546875" style="367"/>
    <col min="1280" max="1280" width="9.5703125" style="367" customWidth="1"/>
    <col min="1281" max="1281" width="46" style="367" customWidth="1"/>
    <col min="1282" max="1282" width="15" style="367" customWidth="1"/>
    <col min="1283" max="1283" width="44" style="367" customWidth="1"/>
    <col min="1284" max="1284" width="16.42578125" style="367" customWidth="1"/>
    <col min="1285" max="1535" width="8.85546875" style="367"/>
    <col min="1536" max="1536" width="9.5703125" style="367" customWidth="1"/>
    <col min="1537" max="1537" width="46" style="367" customWidth="1"/>
    <col min="1538" max="1538" width="15" style="367" customWidth="1"/>
    <col min="1539" max="1539" width="44" style="367" customWidth="1"/>
    <col min="1540" max="1540" width="16.42578125" style="367" customWidth="1"/>
    <col min="1541" max="1791" width="8.85546875" style="367"/>
    <col min="1792" max="1792" width="9.5703125" style="367" customWidth="1"/>
    <col min="1793" max="1793" width="46" style="367" customWidth="1"/>
    <col min="1794" max="1794" width="15" style="367" customWidth="1"/>
    <col min="1795" max="1795" width="44" style="367" customWidth="1"/>
    <col min="1796" max="1796" width="16.42578125" style="367" customWidth="1"/>
    <col min="1797" max="2047" width="8.85546875" style="367"/>
    <col min="2048" max="2048" width="9.5703125" style="367" customWidth="1"/>
    <col min="2049" max="2049" width="46" style="367" customWidth="1"/>
    <col min="2050" max="2050" width="15" style="367" customWidth="1"/>
    <col min="2051" max="2051" width="44" style="367" customWidth="1"/>
    <col min="2052" max="2052" width="16.42578125" style="367" customWidth="1"/>
    <col min="2053" max="2303" width="8.85546875" style="367"/>
    <col min="2304" max="2304" width="9.5703125" style="367" customWidth="1"/>
    <col min="2305" max="2305" width="46" style="367" customWidth="1"/>
    <col min="2306" max="2306" width="15" style="367" customWidth="1"/>
    <col min="2307" max="2307" width="44" style="367" customWidth="1"/>
    <col min="2308" max="2308" width="16.42578125" style="367" customWidth="1"/>
    <col min="2309" max="2559" width="8.85546875" style="367"/>
    <col min="2560" max="2560" width="9.5703125" style="367" customWidth="1"/>
    <col min="2561" max="2561" width="46" style="367" customWidth="1"/>
    <col min="2562" max="2562" width="15" style="367" customWidth="1"/>
    <col min="2563" max="2563" width="44" style="367" customWidth="1"/>
    <col min="2564" max="2564" width="16.42578125" style="367" customWidth="1"/>
    <col min="2565" max="2815" width="8.85546875" style="367"/>
    <col min="2816" max="2816" width="9.5703125" style="367" customWidth="1"/>
    <col min="2817" max="2817" width="46" style="367" customWidth="1"/>
    <col min="2818" max="2818" width="15" style="367" customWidth="1"/>
    <col min="2819" max="2819" width="44" style="367" customWidth="1"/>
    <col min="2820" max="2820" width="16.42578125" style="367" customWidth="1"/>
    <col min="2821" max="3071" width="8.85546875" style="367"/>
    <col min="3072" max="3072" width="9.5703125" style="367" customWidth="1"/>
    <col min="3073" max="3073" width="46" style="367" customWidth="1"/>
    <col min="3074" max="3074" width="15" style="367" customWidth="1"/>
    <col min="3075" max="3075" width="44" style="367" customWidth="1"/>
    <col min="3076" max="3076" width="16.42578125" style="367" customWidth="1"/>
    <col min="3077" max="3327" width="8.85546875" style="367"/>
    <col min="3328" max="3328" width="9.5703125" style="367" customWidth="1"/>
    <col min="3329" max="3329" width="46" style="367" customWidth="1"/>
    <col min="3330" max="3330" width="15" style="367" customWidth="1"/>
    <col min="3331" max="3331" width="44" style="367" customWidth="1"/>
    <col min="3332" max="3332" width="16.42578125" style="367" customWidth="1"/>
    <col min="3333" max="3583" width="8.85546875" style="367"/>
    <col min="3584" max="3584" width="9.5703125" style="367" customWidth="1"/>
    <col min="3585" max="3585" width="46" style="367" customWidth="1"/>
    <col min="3586" max="3586" width="15" style="367" customWidth="1"/>
    <col min="3587" max="3587" width="44" style="367" customWidth="1"/>
    <col min="3588" max="3588" width="16.42578125" style="367" customWidth="1"/>
    <col min="3589" max="3839" width="8.85546875" style="367"/>
    <col min="3840" max="3840" width="9.5703125" style="367" customWidth="1"/>
    <col min="3841" max="3841" width="46" style="367" customWidth="1"/>
    <col min="3842" max="3842" width="15" style="367" customWidth="1"/>
    <col min="3843" max="3843" width="44" style="367" customWidth="1"/>
    <col min="3844" max="3844" width="16.42578125" style="367" customWidth="1"/>
    <col min="3845" max="4095" width="8.85546875" style="367"/>
    <col min="4096" max="4096" width="9.5703125" style="367" customWidth="1"/>
    <col min="4097" max="4097" width="46" style="367" customWidth="1"/>
    <col min="4098" max="4098" width="15" style="367" customWidth="1"/>
    <col min="4099" max="4099" width="44" style="367" customWidth="1"/>
    <col min="4100" max="4100" width="16.42578125" style="367" customWidth="1"/>
    <col min="4101" max="4351" width="8.85546875" style="367"/>
    <col min="4352" max="4352" width="9.5703125" style="367" customWidth="1"/>
    <col min="4353" max="4353" width="46" style="367" customWidth="1"/>
    <col min="4354" max="4354" width="15" style="367" customWidth="1"/>
    <col min="4355" max="4355" width="44" style="367" customWidth="1"/>
    <col min="4356" max="4356" width="16.42578125" style="367" customWidth="1"/>
    <col min="4357" max="4607" width="8.85546875" style="367"/>
    <col min="4608" max="4608" width="9.5703125" style="367" customWidth="1"/>
    <col min="4609" max="4609" width="46" style="367" customWidth="1"/>
    <col min="4610" max="4610" width="15" style="367" customWidth="1"/>
    <col min="4611" max="4611" width="44" style="367" customWidth="1"/>
    <col min="4612" max="4612" width="16.42578125" style="367" customWidth="1"/>
    <col min="4613" max="4863" width="8.85546875" style="367"/>
    <col min="4864" max="4864" width="9.5703125" style="367" customWidth="1"/>
    <col min="4865" max="4865" width="46" style="367" customWidth="1"/>
    <col min="4866" max="4866" width="15" style="367" customWidth="1"/>
    <col min="4867" max="4867" width="44" style="367" customWidth="1"/>
    <col min="4868" max="4868" width="16.42578125" style="367" customWidth="1"/>
    <col min="4869" max="5119" width="8.85546875" style="367"/>
    <col min="5120" max="5120" width="9.5703125" style="367" customWidth="1"/>
    <col min="5121" max="5121" width="46" style="367" customWidth="1"/>
    <col min="5122" max="5122" width="15" style="367" customWidth="1"/>
    <col min="5123" max="5123" width="44" style="367" customWidth="1"/>
    <col min="5124" max="5124" width="16.42578125" style="367" customWidth="1"/>
    <col min="5125" max="5375" width="8.85546875" style="367"/>
    <col min="5376" max="5376" width="9.5703125" style="367" customWidth="1"/>
    <col min="5377" max="5377" width="46" style="367" customWidth="1"/>
    <col min="5378" max="5378" width="15" style="367" customWidth="1"/>
    <col min="5379" max="5379" width="44" style="367" customWidth="1"/>
    <col min="5380" max="5380" width="16.42578125" style="367" customWidth="1"/>
    <col min="5381" max="5631" width="8.85546875" style="367"/>
    <col min="5632" max="5632" width="9.5703125" style="367" customWidth="1"/>
    <col min="5633" max="5633" width="46" style="367" customWidth="1"/>
    <col min="5634" max="5634" width="15" style="367" customWidth="1"/>
    <col min="5635" max="5635" width="44" style="367" customWidth="1"/>
    <col min="5636" max="5636" width="16.42578125" style="367" customWidth="1"/>
    <col min="5637" max="5887" width="8.85546875" style="367"/>
    <col min="5888" max="5888" width="9.5703125" style="367" customWidth="1"/>
    <col min="5889" max="5889" width="46" style="367" customWidth="1"/>
    <col min="5890" max="5890" width="15" style="367" customWidth="1"/>
    <col min="5891" max="5891" width="44" style="367" customWidth="1"/>
    <col min="5892" max="5892" width="16.42578125" style="367" customWidth="1"/>
    <col min="5893" max="6143" width="8.85546875" style="367"/>
    <col min="6144" max="6144" width="9.5703125" style="367" customWidth="1"/>
    <col min="6145" max="6145" width="46" style="367" customWidth="1"/>
    <col min="6146" max="6146" width="15" style="367" customWidth="1"/>
    <col min="6147" max="6147" width="44" style="367" customWidth="1"/>
    <col min="6148" max="6148" width="16.42578125" style="367" customWidth="1"/>
    <col min="6149" max="6399" width="8.85546875" style="367"/>
    <col min="6400" max="6400" width="9.5703125" style="367" customWidth="1"/>
    <col min="6401" max="6401" width="46" style="367" customWidth="1"/>
    <col min="6402" max="6402" width="15" style="367" customWidth="1"/>
    <col min="6403" max="6403" width="44" style="367" customWidth="1"/>
    <col min="6404" max="6404" width="16.42578125" style="367" customWidth="1"/>
    <col min="6405" max="6655" width="8.85546875" style="367"/>
    <col min="6656" max="6656" width="9.5703125" style="367" customWidth="1"/>
    <col min="6657" max="6657" width="46" style="367" customWidth="1"/>
    <col min="6658" max="6658" width="15" style="367" customWidth="1"/>
    <col min="6659" max="6659" width="44" style="367" customWidth="1"/>
    <col min="6660" max="6660" width="16.42578125" style="367" customWidth="1"/>
    <col min="6661" max="6911" width="8.85546875" style="367"/>
    <col min="6912" max="6912" width="9.5703125" style="367" customWidth="1"/>
    <col min="6913" max="6913" width="46" style="367" customWidth="1"/>
    <col min="6914" max="6914" width="15" style="367" customWidth="1"/>
    <col min="6915" max="6915" width="44" style="367" customWidth="1"/>
    <col min="6916" max="6916" width="16.42578125" style="367" customWidth="1"/>
    <col min="6917" max="7167" width="8.85546875" style="367"/>
    <col min="7168" max="7168" width="9.5703125" style="367" customWidth="1"/>
    <col min="7169" max="7169" width="46" style="367" customWidth="1"/>
    <col min="7170" max="7170" width="15" style="367" customWidth="1"/>
    <col min="7171" max="7171" width="44" style="367" customWidth="1"/>
    <col min="7172" max="7172" width="16.42578125" style="367" customWidth="1"/>
    <col min="7173" max="7423" width="8.85546875" style="367"/>
    <col min="7424" max="7424" width="9.5703125" style="367" customWidth="1"/>
    <col min="7425" max="7425" width="46" style="367" customWidth="1"/>
    <col min="7426" max="7426" width="15" style="367" customWidth="1"/>
    <col min="7427" max="7427" width="44" style="367" customWidth="1"/>
    <col min="7428" max="7428" width="16.42578125" style="367" customWidth="1"/>
    <col min="7429" max="7679" width="8.85546875" style="367"/>
    <col min="7680" max="7680" width="9.5703125" style="367" customWidth="1"/>
    <col min="7681" max="7681" width="46" style="367" customWidth="1"/>
    <col min="7682" max="7682" width="15" style="367" customWidth="1"/>
    <col min="7683" max="7683" width="44" style="367" customWidth="1"/>
    <col min="7684" max="7684" width="16.42578125" style="367" customWidth="1"/>
    <col min="7685" max="7935" width="8.85546875" style="367"/>
    <col min="7936" max="7936" width="9.5703125" style="367" customWidth="1"/>
    <col min="7937" max="7937" width="46" style="367" customWidth="1"/>
    <col min="7938" max="7938" width="15" style="367" customWidth="1"/>
    <col min="7939" max="7939" width="44" style="367" customWidth="1"/>
    <col min="7940" max="7940" width="16.42578125" style="367" customWidth="1"/>
    <col min="7941" max="8191" width="8.85546875" style="367"/>
    <col min="8192" max="8192" width="9.5703125" style="367" customWidth="1"/>
    <col min="8193" max="8193" width="46" style="367" customWidth="1"/>
    <col min="8194" max="8194" width="15" style="367" customWidth="1"/>
    <col min="8195" max="8195" width="44" style="367" customWidth="1"/>
    <col min="8196" max="8196" width="16.42578125" style="367" customWidth="1"/>
    <col min="8197" max="8447" width="8.85546875" style="367"/>
    <col min="8448" max="8448" width="9.5703125" style="367" customWidth="1"/>
    <col min="8449" max="8449" width="46" style="367" customWidth="1"/>
    <col min="8450" max="8450" width="15" style="367" customWidth="1"/>
    <col min="8451" max="8451" width="44" style="367" customWidth="1"/>
    <col min="8452" max="8452" width="16.42578125" style="367" customWidth="1"/>
    <col min="8453" max="8703" width="8.85546875" style="367"/>
    <col min="8704" max="8704" width="9.5703125" style="367" customWidth="1"/>
    <col min="8705" max="8705" width="46" style="367" customWidth="1"/>
    <col min="8706" max="8706" width="15" style="367" customWidth="1"/>
    <col min="8707" max="8707" width="44" style="367" customWidth="1"/>
    <col min="8708" max="8708" width="16.42578125" style="367" customWidth="1"/>
    <col min="8709" max="8959" width="8.85546875" style="367"/>
    <col min="8960" max="8960" width="9.5703125" style="367" customWidth="1"/>
    <col min="8961" max="8961" width="46" style="367" customWidth="1"/>
    <col min="8962" max="8962" width="15" style="367" customWidth="1"/>
    <col min="8963" max="8963" width="44" style="367" customWidth="1"/>
    <col min="8964" max="8964" width="16.42578125" style="367" customWidth="1"/>
    <col min="8965" max="9215" width="8.85546875" style="367"/>
    <col min="9216" max="9216" width="9.5703125" style="367" customWidth="1"/>
    <col min="9217" max="9217" width="46" style="367" customWidth="1"/>
    <col min="9218" max="9218" width="15" style="367" customWidth="1"/>
    <col min="9219" max="9219" width="44" style="367" customWidth="1"/>
    <col min="9220" max="9220" width="16.42578125" style="367" customWidth="1"/>
    <col min="9221" max="9471" width="8.85546875" style="367"/>
    <col min="9472" max="9472" width="9.5703125" style="367" customWidth="1"/>
    <col min="9473" max="9473" width="46" style="367" customWidth="1"/>
    <col min="9474" max="9474" width="15" style="367" customWidth="1"/>
    <col min="9475" max="9475" width="44" style="367" customWidth="1"/>
    <col min="9476" max="9476" width="16.42578125" style="367" customWidth="1"/>
    <col min="9477" max="9727" width="8.85546875" style="367"/>
    <col min="9728" max="9728" width="9.5703125" style="367" customWidth="1"/>
    <col min="9729" max="9729" width="46" style="367" customWidth="1"/>
    <col min="9730" max="9730" width="15" style="367" customWidth="1"/>
    <col min="9731" max="9731" width="44" style="367" customWidth="1"/>
    <col min="9732" max="9732" width="16.42578125" style="367" customWidth="1"/>
    <col min="9733" max="9983" width="8.85546875" style="367"/>
    <col min="9984" max="9984" width="9.5703125" style="367" customWidth="1"/>
    <col min="9985" max="9985" width="46" style="367" customWidth="1"/>
    <col min="9986" max="9986" width="15" style="367" customWidth="1"/>
    <col min="9987" max="9987" width="44" style="367" customWidth="1"/>
    <col min="9988" max="9988" width="16.42578125" style="367" customWidth="1"/>
    <col min="9989" max="10239" width="8.85546875" style="367"/>
    <col min="10240" max="10240" width="9.5703125" style="367" customWidth="1"/>
    <col min="10241" max="10241" width="46" style="367" customWidth="1"/>
    <col min="10242" max="10242" width="15" style="367" customWidth="1"/>
    <col min="10243" max="10243" width="44" style="367" customWidth="1"/>
    <col min="10244" max="10244" width="16.42578125" style="367" customWidth="1"/>
    <col min="10245" max="10495" width="8.85546875" style="367"/>
    <col min="10496" max="10496" width="9.5703125" style="367" customWidth="1"/>
    <col min="10497" max="10497" width="46" style="367" customWidth="1"/>
    <col min="10498" max="10498" width="15" style="367" customWidth="1"/>
    <col min="10499" max="10499" width="44" style="367" customWidth="1"/>
    <col min="10500" max="10500" width="16.42578125" style="367" customWidth="1"/>
    <col min="10501" max="10751" width="8.85546875" style="367"/>
    <col min="10752" max="10752" width="9.5703125" style="367" customWidth="1"/>
    <col min="10753" max="10753" width="46" style="367" customWidth="1"/>
    <col min="10754" max="10754" width="15" style="367" customWidth="1"/>
    <col min="10755" max="10755" width="44" style="367" customWidth="1"/>
    <col min="10756" max="10756" width="16.42578125" style="367" customWidth="1"/>
    <col min="10757" max="11007" width="8.85546875" style="367"/>
    <col min="11008" max="11008" width="9.5703125" style="367" customWidth="1"/>
    <col min="11009" max="11009" width="46" style="367" customWidth="1"/>
    <col min="11010" max="11010" width="15" style="367" customWidth="1"/>
    <col min="11011" max="11011" width="44" style="367" customWidth="1"/>
    <col min="11012" max="11012" width="16.42578125" style="367" customWidth="1"/>
    <col min="11013" max="11263" width="8.85546875" style="367"/>
    <col min="11264" max="11264" width="9.5703125" style="367" customWidth="1"/>
    <col min="11265" max="11265" width="46" style="367" customWidth="1"/>
    <col min="11266" max="11266" width="15" style="367" customWidth="1"/>
    <col min="11267" max="11267" width="44" style="367" customWidth="1"/>
    <col min="11268" max="11268" width="16.42578125" style="367" customWidth="1"/>
    <col min="11269" max="11519" width="8.85546875" style="367"/>
    <col min="11520" max="11520" width="9.5703125" style="367" customWidth="1"/>
    <col min="11521" max="11521" width="46" style="367" customWidth="1"/>
    <col min="11522" max="11522" width="15" style="367" customWidth="1"/>
    <col min="11523" max="11523" width="44" style="367" customWidth="1"/>
    <col min="11524" max="11524" width="16.42578125" style="367" customWidth="1"/>
    <col min="11525" max="11775" width="8.85546875" style="367"/>
    <col min="11776" max="11776" width="9.5703125" style="367" customWidth="1"/>
    <col min="11777" max="11777" width="46" style="367" customWidth="1"/>
    <col min="11778" max="11778" width="15" style="367" customWidth="1"/>
    <col min="11779" max="11779" width="44" style="367" customWidth="1"/>
    <col min="11780" max="11780" width="16.42578125" style="367" customWidth="1"/>
    <col min="11781" max="12031" width="8.85546875" style="367"/>
    <col min="12032" max="12032" width="9.5703125" style="367" customWidth="1"/>
    <col min="12033" max="12033" width="46" style="367" customWidth="1"/>
    <col min="12034" max="12034" width="15" style="367" customWidth="1"/>
    <col min="12035" max="12035" width="44" style="367" customWidth="1"/>
    <col min="12036" max="12036" width="16.42578125" style="367" customWidth="1"/>
    <col min="12037" max="12287" width="8.85546875" style="367"/>
    <col min="12288" max="12288" width="9.5703125" style="367" customWidth="1"/>
    <col min="12289" max="12289" width="46" style="367" customWidth="1"/>
    <col min="12290" max="12290" width="15" style="367" customWidth="1"/>
    <col min="12291" max="12291" width="44" style="367" customWidth="1"/>
    <col min="12292" max="12292" width="16.42578125" style="367" customWidth="1"/>
    <col min="12293" max="12543" width="8.85546875" style="367"/>
    <col min="12544" max="12544" width="9.5703125" style="367" customWidth="1"/>
    <col min="12545" max="12545" width="46" style="367" customWidth="1"/>
    <col min="12546" max="12546" width="15" style="367" customWidth="1"/>
    <col min="12547" max="12547" width="44" style="367" customWidth="1"/>
    <col min="12548" max="12548" width="16.42578125" style="367" customWidth="1"/>
    <col min="12549" max="12799" width="8.85546875" style="367"/>
    <col min="12800" max="12800" width="9.5703125" style="367" customWidth="1"/>
    <col min="12801" max="12801" width="46" style="367" customWidth="1"/>
    <col min="12802" max="12802" width="15" style="367" customWidth="1"/>
    <col min="12803" max="12803" width="44" style="367" customWidth="1"/>
    <col min="12804" max="12804" width="16.42578125" style="367" customWidth="1"/>
    <col min="12805" max="13055" width="8.85546875" style="367"/>
    <col min="13056" max="13056" width="9.5703125" style="367" customWidth="1"/>
    <col min="13057" max="13057" width="46" style="367" customWidth="1"/>
    <col min="13058" max="13058" width="15" style="367" customWidth="1"/>
    <col min="13059" max="13059" width="44" style="367" customWidth="1"/>
    <col min="13060" max="13060" width="16.42578125" style="367" customWidth="1"/>
    <col min="13061" max="13311" width="8.85546875" style="367"/>
    <col min="13312" max="13312" width="9.5703125" style="367" customWidth="1"/>
    <col min="13313" max="13313" width="46" style="367" customWidth="1"/>
    <col min="13314" max="13314" width="15" style="367" customWidth="1"/>
    <col min="13315" max="13315" width="44" style="367" customWidth="1"/>
    <col min="13316" max="13316" width="16.42578125" style="367" customWidth="1"/>
    <col min="13317" max="13567" width="8.85546875" style="367"/>
    <col min="13568" max="13568" width="9.5703125" style="367" customWidth="1"/>
    <col min="13569" max="13569" width="46" style="367" customWidth="1"/>
    <col min="13570" max="13570" width="15" style="367" customWidth="1"/>
    <col min="13571" max="13571" width="44" style="367" customWidth="1"/>
    <col min="13572" max="13572" width="16.42578125" style="367" customWidth="1"/>
    <col min="13573" max="13823" width="8.85546875" style="367"/>
    <col min="13824" max="13824" width="9.5703125" style="367" customWidth="1"/>
    <col min="13825" max="13825" width="46" style="367" customWidth="1"/>
    <col min="13826" max="13826" width="15" style="367" customWidth="1"/>
    <col min="13827" max="13827" width="44" style="367" customWidth="1"/>
    <col min="13828" max="13828" width="16.42578125" style="367" customWidth="1"/>
    <col min="13829" max="14079" width="8.85546875" style="367"/>
    <col min="14080" max="14080" width="9.5703125" style="367" customWidth="1"/>
    <col min="14081" max="14081" width="46" style="367" customWidth="1"/>
    <col min="14082" max="14082" width="15" style="367" customWidth="1"/>
    <col min="14083" max="14083" width="44" style="367" customWidth="1"/>
    <col min="14084" max="14084" width="16.42578125" style="367" customWidth="1"/>
    <col min="14085" max="14335" width="8.85546875" style="367"/>
    <col min="14336" max="14336" width="9.5703125" style="367" customWidth="1"/>
    <col min="14337" max="14337" width="46" style="367" customWidth="1"/>
    <col min="14338" max="14338" width="15" style="367" customWidth="1"/>
    <col min="14339" max="14339" width="44" style="367" customWidth="1"/>
    <col min="14340" max="14340" width="16.42578125" style="367" customWidth="1"/>
    <col min="14341" max="14591" width="8.85546875" style="367"/>
    <col min="14592" max="14592" width="9.5703125" style="367" customWidth="1"/>
    <col min="14593" max="14593" width="46" style="367" customWidth="1"/>
    <col min="14594" max="14594" width="15" style="367" customWidth="1"/>
    <col min="14595" max="14595" width="44" style="367" customWidth="1"/>
    <col min="14596" max="14596" width="16.42578125" style="367" customWidth="1"/>
    <col min="14597" max="14847" width="8.85546875" style="367"/>
    <col min="14848" max="14848" width="9.5703125" style="367" customWidth="1"/>
    <col min="14849" max="14849" width="46" style="367" customWidth="1"/>
    <col min="14850" max="14850" width="15" style="367" customWidth="1"/>
    <col min="14851" max="14851" width="44" style="367" customWidth="1"/>
    <col min="14852" max="14852" width="16.42578125" style="367" customWidth="1"/>
    <col min="14853" max="15103" width="8.85546875" style="367"/>
    <col min="15104" max="15104" width="9.5703125" style="367" customWidth="1"/>
    <col min="15105" max="15105" width="46" style="367" customWidth="1"/>
    <col min="15106" max="15106" width="15" style="367" customWidth="1"/>
    <col min="15107" max="15107" width="44" style="367" customWidth="1"/>
    <col min="15108" max="15108" width="16.42578125" style="367" customWidth="1"/>
    <col min="15109" max="15359" width="8.85546875" style="367"/>
    <col min="15360" max="15360" width="9.5703125" style="367" customWidth="1"/>
    <col min="15361" max="15361" width="46" style="367" customWidth="1"/>
    <col min="15362" max="15362" width="15" style="367" customWidth="1"/>
    <col min="15363" max="15363" width="44" style="367" customWidth="1"/>
    <col min="15364" max="15364" width="16.42578125" style="367" customWidth="1"/>
    <col min="15365" max="15615" width="8.85546875" style="367"/>
    <col min="15616" max="15616" width="9.5703125" style="367" customWidth="1"/>
    <col min="15617" max="15617" width="46" style="367" customWidth="1"/>
    <col min="15618" max="15618" width="15" style="367" customWidth="1"/>
    <col min="15619" max="15619" width="44" style="367" customWidth="1"/>
    <col min="15620" max="15620" width="16.42578125" style="367" customWidth="1"/>
    <col min="15621" max="15871" width="8.85546875" style="367"/>
    <col min="15872" max="15872" width="9.5703125" style="367" customWidth="1"/>
    <col min="15873" max="15873" width="46" style="367" customWidth="1"/>
    <col min="15874" max="15874" width="15" style="367" customWidth="1"/>
    <col min="15875" max="15875" width="44" style="367" customWidth="1"/>
    <col min="15876" max="15876" width="16.42578125" style="367" customWidth="1"/>
    <col min="15877" max="16127" width="8.85546875" style="367"/>
    <col min="16128" max="16128" width="9.5703125" style="367" customWidth="1"/>
    <col min="16129" max="16129" width="46" style="367" customWidth="1"/>
    <col min="16130" max="16130" width="15" style="367" customWidth="1"/>
    <col min="16131" max="16131" width="44" style="367" customWidth="1"/>
    <col min="16132" max="16132" width="16.42578125" style="367" customWidth="1"/>
    <col min="16133" max="16384" width="8.85546875" style="367"/>
  </cols>
  <sheetData>
    <row r="1" spans="1:6" s="362" customFormat="1" ht="20.25" thickBot="1" x14ac:dyDescent="0.25">
      <c r="A1" s="357"/>
      <c r="B1" s="358" t="s">
        <v>1828</v>
      </c>
      <c r="C1" s="359"/>
      <c r="D1" s="359"/>
      <c r="E1" s="360"/>
      <c r="F1" s="361"/>
    </row>
    <row r="2" spans="1:6" ht="16.5" customHeight="1" x14ac:dyDescent="0.2">
      <c r="A2" s="363">
        <v>210</v>
      </c>
      <c r="B2" s="364" t="s">
        <v>6</v>
      </c>
      <c r="C2" s="363">
        <v>246</v>
      </c>
      <c r="D2" s="365" t="s">
        <v>199</v>
      </c>
    </row>
    <row r="3" spans="1:6" ht="16.5" customHeight="1" x14ac:dyDescent="0.2">
      <c r="A3" s="363">
        <v>211</v>
      </c>
      <c r="B3" s="364" t="s">
        <v>1829</v>
      </c>
      <c r="C3" s="363">
        <v>247</v>
      </c>
      <c r="D3" s="365" t="s">
        <v>1830</v>
      </c>
    </row>
    <row r="4" spans="1:6" ht="16.5" customHeight="1" x14ac:dyDescent="0.2">
      <c r="A4" s="363">
        <v>212</v>
      </c>
      <c r="B4" s="364" t="s">
        <v>8</v>
      </c>
      <c r="C4" s="368">
        <v>260</v>
      </c>
      <c r="D4" s="369" t="s">
        <v>201</v>
      </c>
    </row>
    <row r="5" spans="1:6" ht="16.5" customHeight="1" x14ac:dyDescent="0.2">
      <c r="A5" s="363">
        <v>216</v>
      </c>
      <c r="B5" s="364" t="s">
        <v>9</v>
      </c>
      <c r="C5" s="368">
        <v>261</v>
      </c>
      <c r="D5" s="369" t="s">
        <v>202</v>
      </c>
    </row>
    <row r="6" spans="1:6" ht="16.5" customHeight="1" x14ac:dyDescent="0.2">
      <c r="A6" s="363">
        <v>218</v>
      </c>
      <c r="B6" s="364" t="s">
        <v>183</v>
      </c>
      <c r="C6" s="368">
        <v>265</v>
      </c>
      <c r="D6" s="369" t="s">
        <v>204</v>
      </c>
    </row>
    <row r="7" spans="1:6" ht="16.5" customHeight="1" x14ac:dyDescent="0.2">
      <c r="A7" s="363">
        <v>219</v>
      </c>
      <c r="B7" s="364" t="s">
        <v>184</v>
      </c>
      <c r="C7" s="368">
        <v>266</v>
      </c>
      <c r="D7" s="369" t="s">
        <v>205</v>
      </c>
    </row>
    <row r="8" spans="1:6" ht="16.5" customHeight="1" x14ac:dyDescent="0.2">
      <c r="A8" s="363">
        <v>220</v>
      </c>
      <c r="B8" s="370" t="s">
        <v>185</v>
      </c>
      <c r="C8" s="368">
        <v>270</v>
      </c>
      <c r="D8" s="369" t="s">
        <v>206</v>
      </c>
    </row>
    <row r="9" spans="1:6" ht="16.5" customHeight="1" x14ac:dyDescent="0.2">
      <c r="A9" s="363">
        <v>222</v>
      </c>
      <c r="B9" s="364" t="s">
        <v>186</v>
      </c>
      <c r="C9" s="368">
        <v>272</v>
      </c>
      <c r="D9" s="369" t="s">
        <v>207</v>
      </c>
    </row>
    <row r="10" spans="1:6" ht="16.5" customHeight="1" x14ac:dyDescent="0.2">
      <c r="A10" s="363">
        <v>224</v>
      </c>
      <c r="B10" s="364" t="s">
        <v>187</v>
      </c>
      <c r="C10" s="368">
        <v>273</v>
      </c>
      <c r="D10" s="369" t="s">
        <v>1831</v>
      </c>
    </row>
    <row r="11" spans="1:6" ht="16.5" customHeight="1" x14ac:dyDescent="0.2">
      <c r="A11" s="363">
        <v>226</v>
      </c>
      <c r="B11" s="364" t="s">
        <v>188</v>
      </c>
      <c r="C11" s="368">
        <v>274</v>
      </c>
      <c r="D11" s="369" t="s">
        <v>209</v>
      </c>
    </row>
    <row r="12" spans="1:6" ht="16.5" customHeight="1" x14ac:dyDescent="0.2">
      <c r="A12" s="363">
        <v>228</v>
      </c>
      <c r="B12" s="364" t="s">
        <v>189</v>
      </c>
      <c r="C12" s="368">
        <v>275</v>
      </c>
      <c r="D12" s="369" t="s">
        <v>210</v>
      </c>
    </row>
    <row r="13" spans="1:6" ht="16.5" customHeight="1" x14ac:dyDescent="0.2">
      <c r="A13" s="363">
        <v>229</v>
      </c>
      <c r="B13" s="364" t="s">
        <v>495</v>
      </c>
      <c r="C13" s="368">
        <v>276</v>
      </c>
      <c r="D13" s="369" t="s">
        <v>1832</v>
      </c>
    </row>
    <row r="14" spans="1:6" ht="16.5" customHeight="1" x14ac:dyDescent="0.2">
      <c r="A14" s="363">
        <v>230</v>
      </c>
      <c r="B14" s="364" t="s">
        <v>191</v>
      </c>
      <c r="C14" s="368">
        <v>280</v>
      </c>
      <c r="D14" s="369" t="s">
        <v>215</v>
      </c>
    </row>
    <row r="15" spans="1:6" ht="16.5" customHeight="1" x14ac:dyDescent="0.2">
      <c r="A15" s="363">
        <v>232</v>
      </c>
      <c r="B15" s="364" t="s">
        <v>192</v>
      </c>
      <c r="C15" s="368">
        <v>281</v>
      </c>
      <c r="D15" s="369" t="s">
        <v>216</v>
      </c>
    </row>
    <row r="16" spans="1:6" ht="16.5" customHeight="1" x14ac:dyDescent="0.2">
      <c r="A16" s="363">
        <v>234</v>
      </c>
      <c r="B16" s="364" t="s">
        <v>193</v>
      </c>
      <c r="C16" s="368">
        <v>282</v>
      </c>
      <c r="D16" s="369" t="s">
        <v>217</v>
      </c>
    </row>
    <row r="17" spans="1:6" ht="16.5" customHeight="1" x14ac:dyDescent="0.2">
      <c r="A17" s="363">
        <v>236</v>
      </c>
      <c r="B17" s="364" t="s">
        <v>194</v>
      </c>
      <c r="C17" s="368">
        <v>283</v>
      </c>
      <c r="D17" s="369" t="s">
        <v>218</v>
      </c>
    </row>
    <row r="18" spans="1:6" ht="16.5" customHeight="1" x14ac:dyDescent="0.2">
      <c r="A18" s="363">
        <v>238</v>
      </c>
      <c r="B18" s="364" t="s">
        <v>195</v>
      </c>
      <c r="C18" s="371">
        <v>284</v>
      </c>
      <c r="D18" s="372" t="s">
        <v>219</v>
      </c>
    </row>
    <row r="19" spans="1:6" ht="16.5" customHeight="1" x14ac:dyDescent="0.2">
      <c r="A19" s="363">
        <v>240</v>
      </c>
      <c r="B19" s="364" t="s">
        <v>196</v>
      </c>
      <c r="C19" s="368">
        <v>290</v>
      </c>
      <c r="D19" s="369" t="s">
        <v>220</v>
      </c>
    </row>
    <row r="20" spans="1:6" ht="16.5" customHeight="1" x14ac:dyDescent="0.2">
      <c r="A20" s="363">
        <v>242</v>
      </c>
      <c r="B20" s="364" t="s">
        <v>197</v>
      </c>
      <c r="C20" s="368">
        <v>292</v>
      </c>
      <c r="D20" s="369" t="s">
        <v>221</v>
      </c>
    </row>
    <row r="21" spans="1:6" ht="16.5" customHeight="1" x14ac:dyDescent="0.2">
      <c r="A21" s="363">
        <v>244</v>
      </c>
      <c r="B21" s="364" t="s">
        <v>198</v>
      </c>
      <c r="C21" s="368"/>
      <c r="D21" s="369"/>
    </row>
    <row r="22" spans="1:6" ht="17.25" customHeight="1" x14ac:dyDescent="0.2">
      <c r="A22" s="363"/>
      <c r="B22" s="365"/>
      <c r="C22" s="373"/>
      <c r="D22" s="373"/>
    </row>
    <row r="23" spans="1:6" s="362" customFormat="1" ht="20.25" thickBot="1" x14ac:dyDescent="0.25">
      <c r="A23" s="357"/>
      <c r="B23" s="358" t="s">
        <v>1833</v>
      </c>
      <c r="C23" s="368"/>
      <c r="D23" s="369"/>
      <c r="E23" s="360"/>
      <c r="F23" s="361"/>
    </row>
    <row r="24" spans="1:6" x14ac:dyDescent="0.2">
      <c r="A24" s="374">
        <v>21001</v>
      </c>
      <c r="B24" s="375" t="s">
        <v>6</v>
      </c>
      <c r="C24" s="374">
        <v>22001</v>
      </c>
      <c r="D24" s="376" t="s">
        <v>1834</v>
      </c>
      <c r="E24" s="367"/>
    </row>
    <row r="25" spans="1:6" ht="16.5" customHeight="1" x14ac:dyDescent="0.2">
      <c r="A25" s="374">
        <v>21002</v>
      </c>
      <c r="B25" s="375" t="s">
        <v>1835</v>
      </c>
      <c r="C25" s="374">
        <v>22002</v>
      </c>
      <c r="D25" s="376" t="s">
        <v>1836</v>
      </c>
      <c r="E25" s="367"/>
    </row>
    <row r="26" spans="1:6" ht="16.5" customHeight="1" x14ac:dyDescent="0.2">
      <c r="A26" s="374">
        <v>21003</v>
      </c>
      <c r="B26" s="375" t="s">
        <v>1837</v>
      </c>
      <c r="C26" s="374">
        <v>22003</v>
      </c>
      <c r="D26" s="376" t="s">
        <v>1838</v>
      </c>
      <c r="E26" s="367"/>
    </row>
    <row r="27" spans="1:6" ht="16.5" customHeight="1" x14ac:dyDescent="0.2">
      <c r="A27" s="374">
        <v>21004</v>
      </c>
      <c r="B27" s="375" t="s">
        <v>1839</v>
      </c>
      <c r="C27" s="374">
        <v>22201</v>
      </c>
      <c r="D27" s="376" t="s">
        <v>1840</v>
      </c>
      <c r="E27" s="367"/>
    </row>
    <row r="28" spans="1:6" ht="16.5" customHeight="1" x14ac:dyDescent="0.2">
      <c r="A28" s="374">
        <v>21005</v>
      </c>
      <c r="B28" s="375" t="s">
        <v>1841</v>
      </c>
      <c r="C28" s="374">
        <v>22202</v>
      </c>
      <c r="D28" s="376" t="s">
        <v>1842</v>
      </c>
      <c r="E28" s="367"/>
    </row>
    <row r="29" spans="1:6" ht="16.5" customHeight="1" x14ac:dyDescent="0.2">
      <c r="A29" s="374">
        <v>21006</v>
      </c>
      <c r="B29" s="375" t="s">
        <v>1843</v>
      </c>
      <c r="C29" s="374">
        <v>22203</v>
      </c>
      <c r="D29" s="376" t="s">
        <v>1844</v>
      </c>
      <c r="E29" s="367"/>
    </row>
    <row r="30" spans="1:6" ht="16.5" customHeight="1" x14ac:dyDescent="0.2">
      <c r="A30" s="374">
        <v>21101</v>
      </c>
      <c r="B30" s="375" t="s">
        <v>1845</v>
      </c>
      <c r="C30" s="374">
        <v>22210</v>
      </c>
      <c r="D30" s="376" t="s">
        <v>1846</v>
      </c>
      <c r="E30" s="367"/>
    </row>
    <row r="31" spans="1:6" ht="16.5" customHeight="1" x14ac:dyDescent="0.2">
      <c r="A31" s="374">
        <v>21102</v>
      </c>
      <c r="B31" s="375" t="s">
        <v>1847</v>
      </c>
      <c r="C31" s="374">
        <v>22212</v>
      </c>
      <c r="D31" s="376" t="s">
        <v>1848</v>
      </c>
      <c r="E31" s="367"/>
    </row>
    <row r="32" spans="1:6" ht="16.5" customHeight="1" x14ac:dyDescent="0.2">
      <c r="A32" s="374">
        <v>21103</v>
      </c>
      <c r="B32" s="375" t="s">
        <v>1849</v>
      </c>
      <c r="C32" s="374">
        <v>22213</v>
      </c>
      <c r="D32" s="376" t="s">
        <v>1850</v>
      </c>
      <c r="E32" s="367"/>
    </row>
    <row r="33" spans="1:5" ht="16.5" customHeight="1" x14ac:dyDescent="0.2">
      <c r="A33" s="374">
        <v>21201</v>
      </c>
      <c r="B33" s="375" t="s">
        <v>8</v>
      </c>
      <c r="C33" s="374">
        <v>22299</v>
      </c>
      <c r="D33" s="376" t="s">
        <v>1851</v>
      </c>
      <c r="E33" s="367"/>
    </row>
    <row r="34" spans="1:5" ht="16.5" customHeight="1" x14ac:dyDescent="0.2">
      <c r="A34" s="374">
        <v>21601</v>
      </c>
      <c r="B34" s="375" t="s">
        <v>1852</v>
      </c>
      <c r="C34" s="374">
        <v>22401</v>
      </c>
      <c r="D34" s="376" t="s">
        <v>1853</v>
      </c>
      <c r="E34" s="367"/>
    </row>
    <row r="35" spans="1:5" ht="16.5" customHeight="1" x14ac:dyDescent="0.2">
      <c r="A35" s="374">
        <v>21602</v>
      </c>
      <c r="B35" s="375" t="s">
        <v>1854</v>
      </c>
      <c r="C35" s="374">
        <v>22402</v>
      </c>
      <c r="D35" s="376" t="s">
        <v>1855</v>
      </c>
      <c r="E35" s="367"/>
    </row>
    <row r="36" spans="1:5" ht="16.5" customHeight="1" x14ac:dyDescent="0.2">
      <c r="A36" s="377" t="s">
        <v>1856</v>
      </c>
      <c r="B36" s="378" t="s">
        <v>1857</v>
      </c>
      <c r="C36" s="374">
        <v>22403</v>
      </c>
      <c r="D36" s="376" t="s">
        <v>1858</v>
      </c>
      <c r="E36" s="367"/>
    </row>
    <row r="37" spans="1:5" ht="16.5" customHeight="1" x14ac:dyDescent="0.2">
      <c r="A37" s="377" t="s">
        <v>1859</v>
      </c>
      <c r="B37" s="378" t="s">
        <v>1860</v>
      </c>
      <c r="C37" s="374">
        <v>22499</v>
      </c>
      <c r="D37" s="376" t="s">
        <v>1861</v>
      </c>
      <c r="E37" s="367"/>
    </row>
    <row r="38" spans="1:5" ht="16.5" customHeight="1" x14ac:dyDescent="0.2">
      <c r="A38" s="377" t="s">
        <v>1862</v>
      </c>
      <c r="B38" s="378" t="s">
        <v>1863</v>
      </c>
      <c r="C38" s="374">
        <v>22601</v>
      </c>
      <c r="D38" s="376" t="s">
        <v>1864</v>
      </c>
      <c r="E38" s="367"/>
    </row>
    <row r="39" spans="1:5" ht="16.5" customHeight="1" x14ac:dyDescent="0.2">
      <c r="A39" s="377" t="s">
        <v>1865</v>
      </c>
      <c r="B39" s="378" t="s">
        <v>1866</v>
      </c>
      <c r="C39" s="374">
        <v>22602</v>
      </c>
      <c r="D39" s="376" t="s">
        <v>1867</v>
      </c>
      <c r="E39" s="367"/>
    </row>
    <row r="40" spans="1:5" ht="16.5" customHeight="1" x14ac:dyDescent="0.2">
      <c r="A40" s="377" t="s">
        <v>1868</v>
      </c>
      <c r="B40" s="378" t="s">
        <v>1869</v>
      </c>
      <c r="C40" s="374">
        <v>22603</v>
      </c>
      <c r="D40" s="376" t="s">
        <v>1870</v>
      </c>
      <c r="E40" s="367"/>
    </row>
    <row r="41" spans="1:5" ht="16.5" customHeight="1" x14ac:dyDescent="0.2">
      <c r="A41" s="377" t="s">
        <v>1871</v>
      </c>
      <c r="B41" s="378" t="s">
        <v>1872</v>
      </c>
      <c r="C41" s="374">
        <v>22604</v>
      </c>
      <c r="D41" s="376" t="s">
        <v>1873</v>
      </c>
      <c r="E41" s="367"/>
    </row>
    <row r="42" spans="1:5" ht="16.5" customHeight="1" x14ac:dyDescent="0.2">
      <c r="A42" s="377" t="s">
        <v>1874</v>
      </c>
      <c r="B42" s="378" t="s">
        <v>1875</v>
      </c>
      <c r="C42" s="374">
        <v>22605</v>
      </c>
      <c r="D42" s="376" t="s">
        <v>1876</v>
      </c>
      <c r="E42" s="367"/>
    </row>
    <row r="43" spans="1:5" ht="16.5" customHeight="1" x14ac:dyDescent="0.2">
      <c r="A43" s="377" t="s">
        <v>1877</v>
      </c>
      <c r="B43" s="378" t="s">
        <v>1878</v>
      </c>
      <c r="C43" s="374">
        <v>22699</v>
      </c>
      <c r="D43" s="376" t="s">
        <v>1879</v>
      </c>
      <c r="E43" s="367"/>
    </row>
    <row r="44" spans="1:5" ht="16.5" customHeight="1" x14ac:dyDescent="0.2">
      <c r="A44" s="377" t="s">
        <v>1880</v>
      </c>
      <c r="B44" s="378" t="s">
        <v>1881</v>
      </c>
      <c r="C44" s="374">
        <v>22801</v>
      </c>
      <c r="D44" s="376" t="s">
        <v>1882</v>
      </c>
      <c r="E44" s="367"/>
    </row>
    <row r="45" spans="1:5" ht="16.5" customHeight="1" x14ac:dyDescent="0.2">
      <c r="A45" s="377" t="s">
        <v>1883</v>
      </c>
      <c r="B45" s="378" t="s">
        <v>1884</v>
      </c>
      <c r="C45" s="374">
        <v>22802</v>
      </c>
      <c r="D45" s="376" t="s">
        <v>1885</v>
      </c>
      <c r="E45" s="367"/>
    </row>
    <row r="46" spans="1:5" ht="16.5" customHeight="1" x14ac:dyDescent="0.2">
      <c r="A46" s="377" t="s">
        <v>1886</v>
      </c>
      <c r="B46" s="378" t="s">
        <v>1887</v>
      </c>
      <c r="C46" s="374">
        <v>22803</v>
      </c>
      <c r="D46" s="376" t="s">
        <v>1888</v>
      </c>
      <c r="E46" s="367"/>
    </row>
    <row r="47" spans="1:5" ht="16.5" customHeight="1" x14ac:dyDescent="0.2">
      <c r="A47" s="377" t="s">
        <v>1889</v>
      </c>
      <c r="B47" s="378" t="s">
        <v>1890</v>
      </c>
      <c r="C47" s="374">
        <v>22899</v>
      </c>
      <c r="D47" s="376" t="s">
        <v>1891</v>
      </c>
      <c r="E47" s="367"/>
    </row>
    <row r="48" spans="1:5" ht="16.5" customHeight="1" x14ac:dyDescent="0.2">
      <c r="A48" s="377" t="s">
        <v>1892</v>
      </c>
      <c r="B48" s="378" t="s">
        <v>1893</v>
      </c>
      <c r="C48" s="374">
        <v>22901</v>
      </c>
      <c r="D48" s="376" t="s">
        <v>906</v>
      </c>
      <c r="E48" s="367"/>
    </row>
    <row r="49" spans="1:5" ht="16.5" customHeight="1" x14ac:dyDescent="0.2">
      <c r="A49" s="377" t="s">
        <v>1894</v>
      </c>
      <c r="B49" s="378" t="s">
        <v>1895</v>
      </c>
      <c r="C49" s="374">
        <v>22902</v>
      </c>
      <c r="D49" s="376" t="s">
        <v>1896</v>
      </c>
      <c r="E49" s="367"/>
    </row>
    <row r="50" spans="1:5" ht="16.5" customHeight="1" x14ac:dyDescent="0.2">
      <c r="A50" s="377" t="s">
        <v>1897</v>
      </c>
      <c r="B50" s="378" t="s">
        <v>1898</v>
      </c>
      <c r="C50" s="374">
        <v>22903</v>
      </c>
      <c r="D50" s="376" t="s">
        <v>1899</v>
      </c>
      <c r="E50" s="367"/>
    </row>
    <row r="51" spans="1:5" ht="16.5" customHeight="1" x14ac:dyDescent="0.2">
      <c r="A51" s="377" t="s">
        <v>1900</v>
      </c>
      <c r="B51" s="378" t="s">
        <v>1901</v>
      </c>
      <c r="C51" s="374">
        <v>22904</v>
      </c>
      <c r="D51" s="376" t="s">
        <v>1902</v>
      </c>
      <c r="E51" s="367"/>
    </row>
    <row r="52" spans="1:5" ht="16.5" customHeight="1" x14ac:dyDescent="0.2">
      <c r="A52" s="377" t="s">
        <v>1903</v>
      </c>
      <c r="B52" s="378" t="s">
        <v>494</v>
      </c>
      <c r="C52" s="374">
        <v>23001</v>
      </c>
      <c r="D52" s="376" t="s">
        <v>191</v>
      </c>
      <c r="E52" s="367"/>
    </row>
    <row r="53" spans="1:5" ht="16.5" customHeight="1" x14ac:dyDescent="0.2">
      <c r="A53" s="377" t="s">
        <v>1904</v>
      </c>
      <c r="B53" s="378" t="s">
        <v>1905</v>
      </c>
      <c r="C53" s="374">
        <v>23201</v>
      </c>
      <c r="D53" s="376" t="s">
        <v>1906</v>
      </c>
      <c r="E53" s="367"/>
    </row>
    <row r="54" spans="1:5" ht="16.5" customHeight="1" x14ac:dyDescent="0.2">
      <c r="A54" s="377">
        <v>21801</v>
      </c>
      <c r="B54" s="378" t="s">
        <v>1907</v>
      </c>
      <c r="C54" s="374">
        <v>23202</v>
      </c>
      <c r="D54" s="376" t="s">
        <v>1908</v>
      </c>
      <c r="E54" s="367"/>
    </row>
    <row r="55" spans="1:5" ht="16.5" customHeight="1" x14ac:dyDescent="0.2">
      <c r="A55" s="377">
        <v>21802</v>
      </c>
      <c r="B55" s="378" t="s">
        <v>1909</v>
      </c>
      <c r="C55" s="374">
        <v>23203</v>
      </c>
      <c r="D55" s="376" t="s">
        <v>1910</v>
      </c>
      <c r="E55" s="367"/>
    </row>
    <row r="56" spans="1:5" ht="16.5" customHeight="1" x14ac:dyDescent="0.2">
      <c r="A56" s="377">
        <v>21803</v>
      </c>
      <c r="B56" s="378" t="s">
        <v>1911</v>
      </c>
      <c r="C56" s="374">
        <v>23204</v>
      </c>
      <c r="D56" s="376" t="s">
        <v>1912</v>
      </c>
      <c r="E56" s="367"/>
    </row>
    <row r="57" spans="1:5" ht="16.5" customHeight="1" x14ac:dyDescent="0.2">
      <c r="A57" s="377">
        <v>21804</v>
      </c>
      <c r="B57" s="378" t="s">
        <v>1913</v>
      </c>
      <c r="C57" s="374">
        <v>23205</v>
      </c>
      <c r="D57" s="376" t="s">
        <v>1914</v>
      </c>
      <c r="E57" s="367"/>
    </row>
    <row r="58" spans="1:5" ht="16.5" customHeight="1" x14ac:dyDescent="0.2">
      <c r="A58" s="377">
        <v>21805</v>
      </c>
      <c r="B58" s="378" t="s">
        <v>1915</v>
      </c>
      <c r="C58" s="374">
        <v>23206</v>
      </c>
      <c r="D58" s="376" t="s">
        <v>1916</v>
      </c>
      <c r="E58" s="367"/>
    </row>
    <row r="59" spans="1:5" ht="16.5" customHeight="1" x14ac:dyDescent="0.2">
      <c r="A59" s="377">
        <v>21806</v>
      </c>
      <c r="B59" s="378" t="s">
        <v>1917</v>
      </c>
      <c r="C59" s="374">
        <v>23207</v>
      </c>
      <c r="D59" s="376" t="s">
        <v>1918</v>
      </c>
      <c r="E59" s="367"/>
    </row>
    <row r="60" spans="1:5" ht="16.5" customHeight="1" x14ac:dyDescent="0.2">
      <c r="A60" s="377">
        <v>21807</v>
      </c>
      <c r="B60" s="378" t="s">
        <v>1919</v>
      </c>
      <c r="C60" s="374">
        <v>23208</v>
      </c>
      <c r="D60" s="376" t="s">
        <v>1920</v>
      </c>
      <c r="E60" s="367"/>
    </row>
    <row r="61" spans="1:5" ht="16.5" customHeight="1" x14ac:dyDescent="0.2">
      <c r="A61" s="377">
        <v>21808</v>
      </c>
      <c r="B61" s="378" t="s">
        <v>1921</v>
      </c>
      <c r="C61" s="374">
        <v>23209</v>
      </c>
      <c r="D61" s="376" t="s">
        <v>1922</v>
      </c>
      <c r="E61" s="367"/>
    </row>
    <row r="62" spans="1:5" ht="16.5" customHeight="1" x14ac:dyDescent="0.2">
      <c r="A62" s="377">
        <v>21902</v>
      </c>
      <c r="B62" s="378" t="s">
        <v>1923</v>
      </c>
      <c r="C62" s="374">
        <v>23401</v>
      </c>
      <c r="D62" s="376" t="s">
        <v>1924</v>
      </c>
      <c r="E62" s="367"/>
    </row>
    <row r="63" spans="1:5" ht="16.5" customHeight="1" x14ac:dyDescent="0.2">
      <c r="A63" s="377">
        <v>21903</v>
      </c>
      <c r="B63" s="378" t="s">
        <v>1925</v>
      </c>
      <c r="C63" s="374">
        <v>23402</v>
      </c>
      <c r="D63" s="376" t="s">
        <v>1926</v>
      </c>
      <c r="E63" s="367"/>
    </row>
    <row r="64" spans="1:5" ht="16.5" customHeight="1" x14ac:dyDescent="0.2">
      <c r="A64" s="377">
        <v>21999</v>
      </c>
      <c r="B64" s="378" t="s">
        <v>1927</v>
      </c>
      <c r="C64" s="379">
        <v>23403</v>
      </c>
      <c r="D64" s="376" t="s">
        <v>1928</v>
      </c>
      <c r="E64" s="367"/>
    </row>
    <row r="65" spans="1:6" ht="16.5" customHeight="1" x14ac:dyDescent="0.2">
      <c r="A65" s="377"/>
      <c r="B65" s="380"/>
      <c r="C65" s="379"/>
      <c r="D65" s="376"/>
      <c r="E65" s="367"/>
    </row>
    <row r="66" spans="1:6" s="362" customFormat="1" ht="20.25" thickBot="1" x14ac:dyDescent="0.25">
      <c r="A66" s="357"/>
      <c r="B66" s="358" t="s">
        <v>1929</v>
      </c>
      <c r="C66" s="359"/>
      <c r="D66" s="359"/>
      <c r="E66" s="360"/>
      <c r="F66" s="361"/>
    </row>
    <row r="67" spans="1:6" ht="16.5" customHeight="1" x14ac:dyDescent="0.2">
      <c r="A67" s="381" t="s">
        <v>1930</v>
      </c>
      <c r="B67" s="382" t="s">
        <v>1931</v>
      </c>
      <c r="C67" s="383">
        <v>27301</v>
      </c>
      <c r="D67" s="384" t="s">
        <v>1932</v>
      </c>
    </row>
    <row r="68" spans="1:6" ht="16.5" customHeight="1" x14ac:dyDescent="0.2">
      <c r="A68" s="381">
        <v>27005</v>
      </c>
      <c r="B68" s="382" t="s">
        <v>1933</v>
      </c>
      <c r="C68" s="383">
        <v>27302</v>
      </c>
      <c r="D68" s="384" t="s">
        <v>1934</v>
      </c>
    </row>
    <row r="69" spans="1:6" ht="16.5" customHeight="1" x14ac:dyDescent="0.2">
      <c r="A69" s="381" t="s">
        <v>1935</v>
      </c>
      <c r="B69" s="382" t="s">
        <v>1936</v>
      </c>
      <c r="C69" s="383">
        <v>27303</v>
      </c>
      <c r="D69" s="384" t="s">
        <v>1937</v>
      </c>
    </row>
    <row r="70" spans="1:6" ht="16.5" customHeight="1" x14ac:dyDescent="0.2">
      <c r="A70" s="381">
        <v>27202</v>
      </c>
      <c r="B70" s="382" t="s">
        <v>1938</v>
      </c>
      <c r="C70" s="383">
        <v>27304</v>
      </c>
      <c r="D70" s="384" t="s">
        <v>1939</v>
      </c>
    </row>
    <row r="71" spans="1:6" ht="16.5" customHeight="1" x14ac:dyDescent="0.2">
      <c r="A71" s="381">
        <v>23499</v>
      </c>
      <c r="B71" s="382" t="s">
        <v>1940</v>
      </c>
      <c r="C71" s="383">
        <v>27305</v>
      </c>
      <c r="D71" s="384" t="s">
        <v>1941</v>
      </c>
    </row>
    <row r="72" spans="1:6" ht="16.5" customHeight="1" x14ac:dyDescent="0.2">
      <c r="A72" s="381">
        <v>23601</v>
      </c>
      <c r="B72" s="382" t="s">
        <v>1942</v>
      </c>
      <c r="C72" s="383">
        <v>27306</v>
      </c>
      <c r="D72" s="384" t="s">
        <v>1943</v>
      </c>
    </row>
    <row r="73" spans="1:6" ht="16.5" customHeight="1" x14ac:dyDescent="0.2">
      <c r="A73" s="381">
        <v>23602</v>
      </c>
      <c r="B73" s="382" t="s">
        <v>1944</v>
      </c>
      <c r="C73" s="383">
        <v>27307</v>
      </c>
      <c r="D73" s="384" t="s">
        <v>218</v>
      </c>
    </row>
    <row r="74" spans="1:6" ht="16.5" customHeight="1" x14ac:dyDescent="0.2">
      <c r="A74" s="381">
        <v>23603</v>
      </c>
      <c r="B74" s="382" t="s">
        <v>1945</v>
      </c>
      <c r="C74" s="383">
        <v>27308</v>
      </c>
      <c r="D74" s="384" t="s">
        <v>1946</v>
      </c>
    </row>
    <row r="75" spans="1:6" ht="16.5" customHeight="1" x14ac:dyDescent="0.2">
      <c r="A75" s="381">
        <v>23604</v>
      </c>
      <c r="B75" s="382" t="s">
        <v>1947</v>
      </c>
      <c r="C75" s="383">
        <v>27309</v>
      </c>
      <c r="D75" s="384" t="s">
        <v>1948</v>
      </c>
    </row>
    <row r="76" spans="1:6" ht="16.5" customHeight="1" x14ac:dyDescent="0.2">
      <c r="A76" s="381">
        <v>23611</v>
      </c>
      <c r="B76" s="382" t="s">
        <v>1949</v>
      </c>
      <c r="C76" s="383" t="s">
        <v>1950</v>
      </c>
      <c r="D76" s="384" t="s">
        <v>1951</v>
      </c>
    </row>
    <row r="77" spans="1:6" ht="16.5" customHeight="1" x14ac:dyDescent="0.2">
      <c r="A77" s="381">
        <v>23612</v>
      </c>
      <c r="B77" s="382" t="s">
        <v>1952</v>
      </c>
      <c r="C77" s="383" t="s">
        <v>1953</v>
      </c>
      <c r="D77" s="384" t="s">
        <v>1954</v>
      </c>
    </row>
    <row r="78" spans="1:6" ht="16.5" customHeight="1" x14ac:dyDescent="0.2">
      <c r="A78" s="381">
        <v>23613</v>
      </c>
      <c r="B78" s="382" t="s">
        <v>1955</v>
      </c>
      <c r="C78" s="383">
        <v>27401</v>
      </c>
      <c r="D78" s="384" t="s">
        <v>1956</v>
      </c>
    </row>
    <row r="79" spans="1:6" ht="16.5" customHeight="1" x14ac:dyDescent="0.2">
      <c r="A79" s="381">
        <v>23614</v>
      </c>
      <c r="B79" s="382" t="s">
        <v>1957</v>
      </c>
      <c r="C79" s="383">
        <v>27402</v>
      </c>
      <c r="D79" s="384" t="s">
        <v>1958</v>
      </c>
    </row>
    <row r="80" spans="1:6" ht="16.5" customHeight="1" x14ac:dyDescent="0.2">
      <c r="A80" s="381">
        <v>23699</v>
      </c>
      <c r="B80" s="382" t="s">
        <v>1959</v>
      </c>
      <c r="C80" s="383">
        <v>27403</v>
      </c>
      <c r="D80" s="384" t="s">
        <v>1960</v>
      </c>
    </row>
    <row r="81" spans="1:4" ht="16.5" customHeight="1" x14ac:dyDescent="0.2">
      <c r="A81" s="381">
        <v>23801</v>
      </c>
      <c r="B81" s="382" t="s">
        <v>1961</v>
      </c>
      <c r="C81" s="383">
        <v>27404</v>
      </c>
      <c r="D81" s="384" t="s">
        <v>1962</v>
      </c>
    </row>
    <row r="82" spans="1:4" ht="16.5" customHeight="1" x14ac:dyDescent="0.2">
      <c r="A82" s="381">
        <v>23802</v>
      </c>
      <c r="B82" s="382" t="s">
        <v>1963</v>
      </c>
      <c r="C82" s="383">
        <v>27405</v>
      </c>
      <c r="D82" s="384" t="s">
        <v>1964</v>
      </c>
    </row>
    <row r="83" spans="1:4" ht="16.5" customHeight="1" x14ac:dyDescent="0.2">
      <c r="A83" s="381">
        <v>23803</v>
      </c>
      <c r="B83" s="382" t="s">
        <v>1965</v>
      </c>
      <c r="C83" s="383" t="s">
        <v>1966</v>
      </c>
      <c r="D83" s="384" t="s">
        <v>1967</v>
      </c>
    </row>
    <row r="84" spans="1:4" ht="16.5" customHeight="1" x14ac:dyDescent="0.2">
      <c r="A84" s="381">
        <v>23804</v>
      </c>
      <c r="B84" s="382" t="s">
        <v>1968</v>
      </c>
      <c r="C84" s="383" t="s">
        <v>1969</v>
      </c>
      <c r="D84" s="384" t="s">
        <v>1970</v>
      </c>
    </row>
    <row r="85" spans="1:4" ht="16.5" customHeight="1" x14ac:dyDescent="0.2">
      <c r="A85" s="381">
        <v>23805</v>
      </c>
      <c r="B85" s="382" t="s">
        <v>1971</v>
      </c>
      <c r="C85" s="383" t="s">
        <v>1972</v>
      </c>
      <c r="D85" s="384" t="s">
        <v>1973</v>
      </c>
    </row>
    <row r="86" spans="1:4" ht="16.5" customHeight="1" x14ac:dyDescent="0.2">
      <c r="A86" s="381">
        <v>24001</v>
      </c>
      <c r="B86" s="382" t="s">
        <v>1974</v>
      </c>
      <c r="C86" s="383">
        <v>27503</v>
      </c>
      <c r="D86" s="384" t="s">
        <v>1975</v>
      </c>
    </row>
    <row r="87" spans="1:4" ht="16.5" customHeight="1" x14ac:dyDescent="0.2">
      <c r="A87" s="381">
        <v>24002</v>
      </c>
      <c r="B87" s="382" t="s">
        <v>1976</v>
      </c>
      <c r="C87" s="383" t="s">
        <v>1977</v>
      </c>
      <c r="D87" s="384" t="s">
        <v>1978</v>
      </c>
    </row>
    <row r="88" spans="1:4" ht="16.5" customHeight="1" x14ac:dyDescent="0.2">
      <c r="A88" s="381">
        <v>24003</v>
      </c>
      <c r="B88" s="382" t="s">
        <v>1979</v>
      </c>
      <c r="C88" s="383">
        <v>27505</v>
      </c>
      <c r="D88" s="384" t="s">
        <v>1980</v>
      </c>
    </row>
    <row r="89" spans="1:4" ht="16.5" customHeight="1" x14ac:dyDescent="0.2">
      <c r="A89" s="381">
        <v>24004</v>
      </c>
      <c r="B89" s="382" t="s">
        <v>1981</v>
      </c>
      <c r="C89" s="383" t="s">
        <v>1982</v>
      </c>
      <c r="D89" s="384" t="s">
        <v>1983</v>
      </c>
    </row>
    <row r="90" spans="1:4" ht="16.5" customHeight="1" x14ac:dyDescent="0.2">
      <c r="A90" s="381">
        <v>24201</v>
      </c>
      <c r="B90" s="382" t="s">
        <v>1984</v>
      </c>
      <c r="C90" s="383" t="s">
        <v>1985</v>
      </c>
      <c r="D90" s="384" t="s">
        <v>1986</v>
      </c>
    </row>
    <row r="91" spans="1:4" ht="16.5" customHeight="1" x14ac:dyDescent="0.2">
      <c r="A91" s="381">
        <v>24202</v>
      </c>
      <c r="B91" s="382" t="s">
        <v>1987</v>
      </c>
      <c r="C91" s="383">
        <v>27508</v>
      </c>
      <c r="D91" s="384" t="s">
        <v>1988</v>
      </c>
    </row>
    <row r="92" spans="1:4" ht="16.5" customHeight="1" x14ac:dyDescent="0.2">
      <c r="A92" s="381">
        <v>24203</v>
      </c>
      <c r="B92" s="382" t="s">
        <v>1989</v>
      </c>
      <c r="C92" s="383" t="s">
        <v>1990</v>
      </c>
      <c r="D92" s="384" t="s">
        <v>1991</v>
      </c>
    </row>
    <row r="93" spans="1:4" ht="16.5" customHeight="1" x14ac:dyDescent="0.2">
      <c r="A93" s="381">
        <v>24204</v>
      </c>
      <c r="B93" s="382" t="s">
        <v>1992</v>
      </c>
      <c r="C93" s="383">
        <v>27510</v>
      </c>
      <c r="D93" s="384" t="s">
        <v>1993</v>
      </c>
    </row>
    <row r="94" spans="1:4" ht="16.5" customHeight="1" x14ac:dyDescent="0.2">
      <c r="A94" s="381">
        <v>24401</v>
      </c>
      <c r="B94" s="382" t="s">
        <v>198</v>
      </c>
      <c r="C94" s="383" t="s">
        <v>1994</v>
      </c>
      <c r="D94" s="384" t="s">
        <v>1995</v>
      </c>
    </row>
    <row r="95" spans="1:4" ht="16.5" customHeight="1" x14ac:dyDescent="0.2">
      <c r="A95" s="381">
        <v>24601</v>
      </c>
      <c r="B95" s="382" t="s">
        <v>199</v>
      </c>
      <c r="C95" s="383" t="s">
        <v>1996</v>
      </c>
      <c r="D95" s="384" t="s">
        <v>1997</v>
      </c>
    </row>
    <row r="96" spans="1:4" ht="16.5" customHeight="1" x14ac:dyDescent="0.2">
      <c r="A96" s="381">
        <v>24701</v>
      </c>
      <c r="B96" s="382" t="s">
        <v>1830</v>
      </c>
      <c r="C96" s="383" t="s">
        <v>1998</v>
      </c>
      <c r="D96" s="384" t="s">
        <v>1999</v>
      </c>
    </row>
    <row r="97" spans="1:4" ht="16.5" customHeight="1" x14ac:dyDescent="0.2">
      <c r="A97" s="381">
        <v>26001</v>
      </c>
      <c r="B97" s="382" t="s">
        <v>2000</v>
      </c>
      <c r="C97" s="383" t="s">
        <v>2001</v>
      </c>
      <c r="D97" s="384" t="s">
        <v>2002</v>
      </c>
    </row>
    <row r="98" spans="1:4" ht="16.5" customHeight="1" x14ac:dyDescent="0.2">
      <c r="A98" s="381">
        <v>26002</v>
      </c>
      <c r="B98" s="382" t="s">
        <v>2003</v>
      </c>
      <c r="C98" s="383" t="s">
        <v>2004</v>
      </c>
      <c r="D98" s="384" t="s">
        <v>2005</v>
      </c>
    </row>
    <row r="99" spans="1:4" ht="16.5" customHeight="1" x14ac:dyDescent="0.2">
      <c r="A99" s="381">
        <v>26003</v>
      </c>
      <c r="B99" s="382" t="s">
        <v>2006</v>
      </c>
      <c r="C99" s="383" t="s">
        <v>2007</v>
      </c>
      <c r="D99" s="384" t="s">
        <v>2008</v>
      </c>
    </row>
    <row r="100" spans="1:4" ht="16.5" customHeight="1" x14ac:dyDescent="0.2">
      <c r="A100" s="381">
        <v>26101</v>
      </c>
      <c r="B100" s="382" t="s">
        <v>2009</v>
      </c>
      <c r="C100" s="383" t="s">
        <v>2010</v>
      </c>
      <c r="D100" s="384" t="s">
        <v>2011</v>
      </c>
    </row>
    <row r="101" spans="1:4" ht="16.5" customHeight="1" x14ac:dyDescent="0.2">
      <c r="A101" s="381">
        <v>26102</v>
      </c>
      <c r="B101" s="382" t="s">
        <v>2012</v>
      </c>
      <c r="C101" s="383" t="s">
        <v>2013</v>
      </c>
      <c r="D101" s="384" t="s">
        <v>2014</v>
      </c>
    </row>
    <row r="102" spans="1:4" ht="16.5" customHeight="1" x14ac:dyDescent="0.2">
      <c r="A102" s="381">
        <v>26103</v>
      </c>
      <c r="B102" s="382" t="s">
        <v>2015</v>
      </c>
      <c r="C102" s="383" t="s">
        <v>2016</v>
      </c>
      <c r="D102" s="384" t="s">
        <v>2017</v>
      </c>
    </row>
    <row r="103" spans="1:4" ht="16.5" customHeight="1" x14ac:dyDescent="0.2">
      <c r="A103" s="381">
        <v>26104</v>
      </c>
      <c r="B103" s="382" t="s">
        <v>2018</v>
      </c>
      <c r="C103" s="383">
        <v>27601</v>
      </c>
      <c r="D103" s="384" t="s">
        <v>1832</v>
      </c>
    </row>
    <row r="104" spans="1:4" ht="16.5" customHeight="1" x14ac:dyDescent="0.2">
      <c r="A104" s="381">
        <v>26105</v>
      </c>
      <c r="B104" s="382" t="s">
        <v>2019</v>
      </c>
      <c r="C104" s="383">
        <v>28001</v>
      </c>
      <c r="D104" s="384" t="s">
        <v>215</v>
      </c>
    </row>
    <row r="105" spans="1:4" ht="16.5" customHeight="1" x14ac:dyDescent="0.2">
      <c r="A105" s="381">
        <v>26106</v>
      </c>
      <c r="B105" s="382" t="s">
        <v>2020</v>
      </c>
      <c r="C105" s="383">
        <v>28101</v>
      </c>
      <c r="D105" s="384" t="s">
        <v>216</v>
      </c>
    </row>
    <row r="106" spans="1:4" ht="16.5" customHeight="1" x14ac:dyDescent="0.2">
      <c r="A106" s="381">
        <v>26107</v>
      </c>
      <c r="B106" s="382" t="s">
        <v>2021</v>
      </c>
      <c r="C106" s="383">
        <v>28201</v>
      </c>
      <c r="D106" s="384" t="s">
        <v>217</v>
      </c>
    </row>
    <row r="107" spans="1:4" ht="16.5" customHeight="1" x14ac:dyDescent="0.2">
      <c r="A107" s="381" t="s">
        <v>2022</v>
      </c>
      <c r="B107" s="382" t="s">
        <v>2023</v>
      </c>
      <c r="C107" s="383">
        <v>28301</v>
      </c>
      <c r="D107" s="384" t="s">
        <v>218</v>
      </c>
    </row>
    <row r="108" spans="1:4" ht="16.5" customHeight="1" x14ac:dyDescent="0.2">
      <c r="A108" s="381" t="s">
        <v>2024</v>
      </c>
      <c r="B108" s="382" t="s">
        <v>2025</v>
      </c>
      <c r="C108" s="383">
        <v>29001</v>
      </c>
      <c r="D108" s="384" t="s">
        <v>2026</v>
      </c>
    </row>
    <row r="109" spans="1:4" ht="16.5" customHeight="1" x14ac:dyDescent="0.2">
      <c r="A109" s="381">
        <v>26501</v>
      </c>
      <c r="B109" s="382" t="s">
        <v>2027</v>
      </c>
      <c r="C109" s="383">
        <v>29002</v>
      </c>
      <c r="D109" s="384" t="s">
        <v>2028</v>
      </c>
    </row>
    <row r="110" spans="1:4" ht="16.5" customHeight="1" x14ac:dyDescent="0.2">
      <c r="A110" s="381">
        <v>26502</v>
      </c>
      <c r="B110" s="382" t="s">
        <v>2029</v>
      </c>
      <c r="C110" s="383">
        <v>29003</v>
      </c>
      <c r="D110" s="384" t="s">
        <v>2030</v>
      </c>
    </row>
    <row r="111" spans="1:4" ht="16.5" customHeight="1" x14ac:dyDescent="0.2">
      <c r="A111" s="381">
        <v>26503</v>
      </c>
      <c r="B111" s="382" t="s">
        <v>2031</v>
      </c>
      <c r="C111" s="383">
        <v>29004</v>
      </c>
      <c r="D111" s="384" t="s">
        <v>2032</v>
      </c>
    </row>
    <row r="112" spans="1:4" ht="16.5" customHeight="1" x14ac:dyDescent="0.2">
      <c r="A112" s="381">
        <v>26504</v>
      </c>
      <c r="B112" s="382" t="s">
        <v>2033</v>
      </c>
      <c r="C112" s="383">
        <v>29005</v>
      </c>
      <c r="D112" s="384" t="s">
        <v>2034</v>
      </c>
    </row>
    <row r="113" spans="1:6" ht="16.5" customHeight="1" x14ac:dyDescent="0.2">
      <c r="A113" s="381">
        <v>26505</v>
      </c>
      <c r="B113" s="382" t="s">
        <v>2035</v>
      </c>
      <c r="C113" s="383" t="s">
        <v>2036</v>
      </c>
      <c r="D113" s="384" t="s">
        <v>2037</v>
      </c>
    </row>
    <row r="114" spans="1:6" ht="16.5" customHeight="1" x14ac:dyDescent="0.2">
      <c r="A114" s="381">
        <v>26506</v>
      </c>
      <c r="B114" s="382" t="s">
        <v>2038</v>
      </c>
      <c r="C114" s="383">
        <v>29201</v>
      </c>
      <c r="D114" s="384" t="s">
        <v>2039</v>
      </c>
    </row>
    <row r="115" spans="1:6" ht="16.5" customHeight="1" x14ac:dyDescent="0.2">
      <c r="A115" s="381">
        <v>26601</v>
      </c>
      <c r="B115" s="382" t="s">
        <v>2040</v>
      </c>
      <c r="C115" s="383">
        <v>29202</v>
      </c>
      <c r="D115" s="384" t="s">
        <v>2041</v>
      </c>
    </row>
    <row r="116" spans="1:6" ht="16.5" customHeight="1" x14ac:dyDescent="0.2">
      <c r="A116" s="381">
        <v>26602</v>
      </c>
      <c r="B116" s="382" t="s">
        <v>2042</v>
      </c>
      <c r="C116" s="383">
        <v>29203</v>
      </c>
      <c r="D116" s="384" t="s">
        <v>2043</v>
      </c>
    </row>
    <row r="117" spans="1:6" ht="16.5" customHeight="1" x14ac:dyDescent="0.2">
      <c r="A117" s="381">
        <v>26603</v>
      </c>
      <c r="B117" s="382" t="s">
        <v>2044</v>
      </c>
      <c r="C117" s="383">
        <v>29204</v>
      </c>
      <c r="D117" s="384" t="s">
        <v>2045</v>
      </c>
    </row>
    <row r="118" spans="1:6" ht="16.5" customHeight="1" x14ac:dyDescent="0.2">
      <c r="A118" s="381">
        <v>26604</v>
      </c>
      <c r="B118" s="382" t="s">
        <v>2046</v>
      </c>
      <c r="C118" s="383">
        <v>29205</v>
      </c>
      <c r="D118" s="384" t="s">
        <v>2047</v>
      </c>
    </row>
    <row r="119" spans="1:6" ht="16.5" customHeight="1" x14ac:dyDescent="0.2">
      <c r="A119" s="381">
        <v>26605</v>
      </c>
      <c r="B119" s="382" t="s">
        <v>1452</v>
      </c>
      <c r="C119" s="383">
        <v>29206</v>
      </c>
      <c r="D119" s="384" t="s">
        <v>2048</v>
      </c>
    </row>
    <row r="120" spans="1:6" ht="16.5" customHeight="1" x14ac:dyDescent="0.2">
      <c r="A120" s="381" t="s">
        <v>2049</v>
      </c>
      <c r="B120" s="382" t="s">
        <v>2050</v>
      </c>
      <c r="C120" s="383">
        <v>29213</v>
      </c>
      <c r="D120" s="384" t="s">
        <v>2051</v>
      </c>
    </row>
    <row r="121" spans="1:6" ht="16.5" customHeight="1" x14ac:dyDescent="0.2">
      <c r="A121" s="381">
        <v>29207</v>
      </c>
      <c r="B121" s="382" t="s">
        <v>2052</v>
      </c>
      <c r="C121" s="383">
        <v>29214</v>
      </c>
      <c r="D121" s="384" t="s">
        <v>2053</v>
      </c>
    </row>
    <row r="122" spans="1:6" ht="16.5" customHeight="1" x14ac:dyDescent="0.2">
      <c r="A122" s="381">
        <v>29208</v>
      </c>
      <c r="B122" s="382" t="s">
        <v>2054</v>
      </c>
      <c r="C122" s="383">
        <v>29215</v>
      </c>
      <c r="D122" s="384" t="s">
        <v>2055</v>
      </c>
    </row>
    <row r="123" spans="1:6" ht="16.5" customHeight="1" x14ac:dyDescent="0.2">
      <c r="A123" s="381">
        <v>29209</v>
      </c>
      <c r="B123" s="382" t="s">
        <v>2056</v>
      </c>
      <c r="C123" s="383">
        <v>29216</v>
      </c>
      <c r="D123" s="384" t="s">
        <v>2057</v>
      </c>
    </row>
    <row r="124" spans="1:6" ht="16.5" customHeight="1" x14ac:dyDescent="0.2">
      <c r="A124" s="381">
        <v>29210</v>
      </c>
      <c r="B124" s="382" t="s">
        <v>2058</v>
      </c>
      <c r="C124" s="383">
        <v>29301</v>
      </c>
      <c r="D124" s="384" t="s">
        <v>222</v>
      </c>
    </row>
    <row r="125" spans="1:6" ht="16.5" customHeight="1" x14ac:dyDescent="0.2">
      <c r="A125" s="381">
        <v>29211</v>
      </c>
      <c r="B125" s="382" t="s">
        <v>2059</v>
      </c>
      <c r="C125" s="383">
        <v>29999</v>
      </c>
      <c r="D125" s="384" t="s">
        <v>2060</v>
      </c>
    </row>
    <row r="126" spans="1:6" ht="16.5" customHeight="1" x14ac:dyDescent="0.2">
      <c r="A126" s="381">
        <v>29212</v>
      </c>
      <c r="B126" s="382" t="s">
        <v>2061</v>
      </c>
      <c r="C126" s="383"/>
      <c r="D126" s="384"/>
    </row>
    <row r="128" spans="1:6" s="362" customFormat="1" ht="20.25" thickBot="1" x14ac:dyDescent="0.25">
      <c r="A128" s="357"/>
      <c r="B128" s="358" t="s">
        <v>2062</v>
      </c>
      <c r="C128" s="359"/>
      <c r="D128" s="359"/>
      <c r="E128" s="360"/>
      <c r="F128" s="361"/>
    </row>
    <row r="129" spans="1:4" ht="16.5" customHeight="1" x14ac:dyDescent="0.2">
      <c r="A129" s="381">
        <v>110</v>
      </c>
      <c r="B129" s="382" t="s">
        <v>2063</v>
      </c>
      <c r="C129" s="383">
        <v>130</v>
      </c>
      <c r="D129" s="384" t="s">
        <v>2064</v>
      </c>
    </row>
    <row r="130" spans="1:4" ht="16.5" customHeight="1" x14ac:dyDescent="0.2">
      <c r="A130" s="381">
        <v>115</v>
      </c>
      <c r="B130" s="382" t="s">
        <v>2065</v>
      </c>
      <c r="C130" s="383">
        <v>135</v>
      </c>
      <c r="D130" s="384" t="s">
        <v>2066</v>
      </c>
    </row>
    <row r="131" spans="1:4" ht="16.5" customHeight="1" x14ac:dyDescent="0.2">
      <c r="A131" s="381">
        <v>120</v>
      </c>
      <c r="B131" s="382" t="s">
        <v>2067</v>
      </c>
      <c r="C131" s="383">
        <v>140</v>
      </c>
      <c r="D131" s="384" t="s">
        <v>2068</v>
      </c>
    </row>
    <row r="132" spans="1:4" ht="16.5" customHeight="1" x14ac:dyDescent="0.2">
      <c r="A132" s="381">
        <v>122</v>
      </c>
      <c r="B132" s="382" t="s">
        <v>2069</v>
      </c>
      <c r="C132" s="383">
        <v>145</v>
      </c>
      <c r="D132" s="384" t="s">
        <v>2070</v>
      </c>
    </row>
    <row r="133" spans="1:4" ht="16.5" customHeight="1" x14ac:dyDescent="0.2">
      <c r="A133" s="381">
        <v>125</v>
      </c>
      <c r="B133" s="382" t="s">
        <v>2071</v>
      </c>
      <c r="C133" s="383">
        <v>150</v>
      </c>
      <c r="D133" s="384" t="s">
        <v>2072</v>
      </c>
    </row>
    <row r="134" spans="1:4" ht="16.5" customHeight="1" x14ac:dyDescent="0.2">
      <c r="A134" s="381">
        <v>129</v>
      </c>
      <c r="B134" s="382" t="s">
        <v>22</v>
      </c>
      <c r="C134" s="383">
        <v>160</v>
      </c>
      <c r="D134" s="384" t="s">
        <v>2073</v>
      </c>
    </row>
    <row r="136" spans="1:4" ht="16.5" customHeight="1" thickBot="1" x14ac:dyDescent="0.25">
      <c r="A136" s="357"/>
      <c r="B136" s="358" t="s">
        <v>2074</v>
      </c>
      <c r="C136" s="359"/>
      <c r="D136" s="359"/>
    </row>
    <row r="137" spans="1:4" ht="16.5" customHeight="1" x14ac:dyDescent="0.2">
      <c r="A137" s="381" t="s">
        <v>2075</v>
      </c>
      <c r="B137" s="382" t="s">
        <v>2076</v>
      </c>
      <c r="C137" s="383" t="s">
        <v>2077</v>
      </c>
      <c r="D137" s="384" t="s">
        <v>2078</v>
      </c>
    </row>
    <row r="138" spans="1:4" ht="16.5" customHeight="1" x14ac:dyDescent="0.2">
      <c r="A138" s="381" t="s">
        <v>2079</v>
      </c>
      <c r="B138" s="382" t="s">
        <v>2080</v>
      </c>
      <c r="C138" s="383" t="s">
        <v>2081</v>
      </c>
      <c r="D138" s="384" t="s">
        <v>2082</v>
      </c>
    </row>
    <row r="139" spans="1:4" ht="16.5" customHeight="1" x14ac:dyDescent="0.2">
      <c r="A139" s="381" t="s">
        <v>2079</v>
      </c>
      <c r="B139" s="382" t="s">
        <v>2080</v>
      </c>
      <c r="C139" s="383" t="s">
        <v>2083</v>
      </c>
      <c r="D139" s="384" t="s">
        <v>2084</v>
      </c>
    </row>
    <row r="140" spans="1:4" ht="16.5" customHeight="1" x14ac:dyDescent="0.2">
      <c r="A140" s="381" t="s">
        <v>2085</v>
      </c>
      <c r="B140" s="382" t="s">
        <v>949</v>
      </c>
      <c r="C140" s="383" t="s">
        <v>2086</v>
      </c>
      <c r="D140" s="384" t="s">
        <v>1096</v>
      </c>
    </row>
    <row r="141" spans="1:4" ht="16.5" customHeight="1" x14ac:dyDescent="0.2">
      <c r="A141" s="381" t="s">
        <v>2087</v>
      </c>
      <c r="B141" s="382" t="s">
        <v>18</v>
      </c>
      <c r="C141" s="383" t="s">
        <v>2088</v>
      </c>
      <c r="D141" s="384" t="s">
        <v>2089</v>
      </c>
    </row>
    <row r="142" spans="1:4" ht="16.5" customHeight="1" x14ac:dyDescent="0.2">
      <c r="A142" s="381" t="s">
        <v>2090</v>
      </c>
      <c r="B142" s="382" t="s">
        <v>2091</v>
      </c>
      <c r="C142" s="383" t="s">
        <v>2092</v>
      </c>
      <c r="D142" s="384" t="s">
        <v>2093</v>
      </c>
    </row>
    <row r="143" spans="1:4" ht="16.5" customHeight="1" x14ac:dyDescent="0.2">
      <c r="A143" s="381" t="s">
        <v>2094</v>
      </c>
      <c r="B143" s="382" t="s">
        <v>832</v>
      </c>
      <c r="C143" s="383" t="s">
        <v>2095</v>
      </c>
      <c r="D143" s="384" t="s">
        <v>311</v>
      </c>
    </row>
    <row r="144" spans="1:4" ht="16.5" customHeight="1" x14ac:dyDescent="0.2">
      <c r="A144" s="381" t="s">
        <v>2096</v>
      </c>
      <c r="B144" s="382" t="s">
        <v>951</v>
      </c>
      <c r="C144" s="383" t="s">
        <v>2097</v>
      </c>
      <c r="D144" s="384" t="s">
        <v>1097</v>
      </c>
    </row>
    <row r="145" spans="1:4" ht="16.5" customHeight="1" x14ac:dyDescent="0.2">
      <c r="A145" s="381" t="s">
        <v>2098</v>
      </c>
      <c r="B145" s="382" t="s">
        <v>2099</v>
      </c>
      <c r="C145" s="383" t="s">
        <v>2100</v>
      </c>
      <c r="D145" s="384" t="s">
        <v>1098</v>
      </c>
    </row>
    <row r="146" spans="1:4" ht="16.5" customHeight="1" x14ac:dyDescent="0.2">
      <c r="A146" s="381" t="s">
        <v>2101</v>
      </c>
      <c r="B146" s="382" t="s">
        <v>2102</v>
      </c>
      <c r="C146" s="383" t="s">
        <v>2103</v>
      </c>
      <c r="D146" s="384" t="s">
        <v>2104</v>
      </c>
    </row>
    <row r="147" spans="1:4" ht="16.5" customHeight="1" x14ac:dyDescent="0.2">
      <c r="A147" s="381" t="s">
        <v>2105</v>
      </c>
      <c r="B147" s="382" t="s">
        <v>2106</v>
      </c>
      <c r="C147" s="383" t="s">
        <v>2107</v>
      </c>
      <c r="D147" s="384" t="s">
        <v>2108</v>
      </c>
    </row>
    <row r="148" spans="1:4" ht="16.5" customHeight="1" x14ac:dyDescent="0.2">
      <c r="A148" s="381" t="s">
        <v>2109</v>
      </c>
      <c r="B148" s="382" t="s">
        <v>2110</v>
      </c>
      <c r="C148" s="383" t="s">
        <v>2111</v>
      </c>
      <c r="D148" s="384" t="s">
        <v>2112</v>
      </c>
    </row>
    <row r="149" spans="1:4" ht="16.5" customHeight="1" x14ac:dyDescent="0.2">
      <c r="A149" s="381" t="s">
        <v>2113</v>
      </c>
      <c r="B149" s="382" t="s">
        <v>2114</v>
      </c>
      <c r="C149" s="383" t="s">
        <v>2115</v>
      </c>
      <c r="D149" s="384" t="s">
        <v>2116</v>
      </c>
    </row>
    <row r="150" spans="1:4" ht="16.5" customHeight="1" x14ac:dyDescent="0.2">
      <c r="A150" s="381" t="s">
        <v>2117</v>
      </c>
      <c r="B150" s="382" t="s">
        <v>2118</v>
      </c>
      <c r="C150" s="383" t="s">
        <v>2119</v>
      </c>
      <c r="D150" s="384" t="s">
        <v>2120</v>
      </c>
    </row>
    <row r="151" spans="1:4" ht="16.5" customHeight="1" x14ac:dyDescent="0.2">
      <c r="A151" s="381" t="s">
        <v>2121</v>
      </c>
      <c r="B151" s="382" t="s">
        <v>2122</v>
      </c>
      <c r="C151" s="383" t="s">
        <v>2123</v>
      </c>
      <c r="D151" s="384" t="s">
        <v>2124</v>
      </c>
    </row>
    <row r="152" spans="1:4" ht="16.5" customHeight="1" x14ac:dyDescent="0.2">
      <c r="A152" s="381" t="s">
        <v>2125</v>
      </c>
      <c r="B152" s="382" t="s">
        <v>2126</v>
      </c>
      <c r="C152" s="383" t="s">
        <v>2127</v>
      </c>
      <c r="D152" s="384" t="s">
        <v>2128</v>
      </c>
    </row>
    <row r="153" spans="1:4" ht="16.5" customHeight="1" x14ac:dyDescent="0.2">
      <c r="A153" s="381" t="s">
        <v>2129</v>
      </c>
      <c r="B153" s="382" t="s">
        <v>2130</v>
      </c>
      <c r="C153" s="383" t="s">
        <v>2131</v>
      </c>
      <c r="D153" s="384" t="s">
        <v>2132</v>
      </c>
    </row>
    <row r="154" spans="1:4" ht="16.5" customHeight="1" x14ac:dyDescent="0.2">
      <c r="A154" s="381" t="s">
        <v>2133</v>
      </c>
      <c r="B154" s="382" t="s">
        <v>2134</v>
      </c>
      <c r="C154" s="383" t="s">
        <v>2135</v>
      </c>
      <c r="D154" s="384" t="s">
        <v>924</v>
      </c>
    </row>
    <row r="155" spans="1:4" ht="16.5" customHeight="1" x14ac:dyDescent="0.2">
      <c r="A155" s="381" t="s">
        <v>2136</v>
      </c>
      <c r="B155" s="382" t="s">
        <v>2137</v>
      </c>
      <c r="C155" s="383" t="s">
        <v>2138</v>
      </c>
      <c r="D155" s="384" t="s">
        <v>961</v>
      </c>
    </row>
    <row r="156" spans="1:4" ht="16.5" customHeight="1" x14ac:dyDescent="0.2">
      <c r="A156" s="381" t="s">
        <v>2139</v>
      </c>
      <c r="B156" s="382" t="s">
        <v>2140</v>
      </c>
      <c r="C156" s="383">
        <v>13509</v>
      </c>
      <c r="D156" s="384" t="s">
        <v>2141</v>
      </c>
    </row>
    <row r="157" spans="1:4" ht="16.5" customHeight="1" x14ac:dyDescent="0.2">
      <c r="A157" s="381" t="s">
        <v>2142</v>
      </c>
      <c r="B157" s="382" t="s">
        <v>2143</v>
      </c>
      <c r="C157" s="383">
        <v>13510</v>
      </c>
      <c r="D157" s="384" t="s">
        <v>2144</v>
      </c>
    </row>
    <row r="158" spans="1:4" ht="16.5" customHeight="1" x14ac:dyDescent="0.2">
      <c r="A158" s="381" t="s">
        <v>2145</v>
      </c>
      <c r="B158" s="382" t="s">
        <v>2146</v>
      </c>
      <c r="C158" s="383">
        <v>13511</v>
      </c>
      <c r="D158" s="384" t="s">
        <v>2147</v>
      </c>
    </row>
    <row r="159" spans="1:4" ht="16.5" customHeight="1" x14ac:dyDescent="0.2">
      <c r="A159" s="381" t="s">
        <v>2148</v>
      </c>
      <c r="B159" s="382" t="s">
        <v>2149</v>
      </c>
      <c r="C159" s="383" t="s">
        <v>2150</v>
      </c>
      <c r="D159" s="384" t="s">
        <v>927</v>
      </c>
    </row>
    <row r="160" spans="1:4" ht="16.5" customHeight="1" x14ac:dyDescent="0.2">
      <c r="A160" s="381" t="s">
        <v>2151</v>
      </c>
      <c r="B160" s="382" t="s">
        <v>2152</v>
      </c>
      <c r="C160" s="383" t="s">
        <v>2153</v>
      </c>
      <c r="D160" s="384" t="s">
        <v>2154</v>
      </c>
    </row>
    <row r="161" spans="1:4" ht="16.5" customHeight="1" x14ac:dyDescent="0.2">
      <c r="A161" s="381" t="s">
        <v>2155</v>
      </c>
      <c r="B161" s="382" t="s">
        <v>2156</v>
      </c>
      <c r="C161" s="383">
        <v>14505</v>
      </c>
      <c r="D161" s="384" t="s">
        <v>2157</v>
      </c>
    </row>
    <row r="162" spans="1:4" ht="16.5" customHeight="1" x14ac:dyDescent="0.2">
      <c r="A162" s="381" t="s">
        <v>2158</v>
      </c>
      <c r="B162" s="382" t="s">
        <v>921</v>
      </c>
      <c r="C162" s="383" t="s">
        <v>2159</v>
      </c>
      <c r="D162" s="384" t="s">
        <v>2160</v>
      </c>
    </row>
    <row r="163" spans="1:4" ht="16.5" customHeight="1" x14ac:dyDescent="0.2">
      <c r="A163" s="381" t="s">
        <v>2161</v>
      </c>
      <c r="B163" s="382" t="s">
        <v>2162</v>
      </c>
      <c r="C163" s="383" t="s">
        <v>2163</v>
      </c>
      <c r="D163" s="384" t="s">
        <v>845</v>
      </c>
    </row>
    <row r="164" spans="1:4" ht="16.5" customHeight="1" x14ac:dyDescent="0.2">
      <c r="A164" s="381" t="s">
        <v>2164</v>
      </c>
      <c r="B164" s="382" t="s">
        <v>2165</v>
      </c>
      <c r="C164" s="383" t="s">
        <v>2166</v>
      </c>
      <c r="D164" s="384" t="s">
        <v>2167</v>
      </c>
    </row>
    <row r="165" spans="1:4" ht="16.5" customHeight="1" x14ac:dyDescent="0.2">
      <c r="A165" s="381" t="s">
        <v>2168</v>
      </c>
      <c r="B165" s="382" t="s">
        <v>2169</v>
      </c>
      <c r="C165" s="383" t="s">
        <v>2170</v>
      </c>
      <c r="D165" s="384" t="s">
        <v>2171</v>
      </c>
    </row>
    <row r="166" spans="1:4" ht="16.5" customHeight="1" x14ac:dyDescent="0.2">
      <c r="A166" s="381" t="s">
        <v>2172</v>
      </c>
      <c r="B166" s="382" t="s">
        <v>956</v>
      </c>
      <c r="C166" s="383" t="s">
        <v>2173</v>
      </c>
      <c r="D166" s="384" t="s">
        <v>1050</v>
      </c>
    </row>
    <row r="167" spans="1:4" ht="16.5" customHeight="1" x14ac:dyDescent="0.2">
      <c r="A167" s="381" t="s">
        <v>2174</v>
      </c>
      <c r="B167" s="382" t="s">
        <v>2175</v>
      </c>
      <c r="C167" s="383" t="s">
        <v>2176</v>
      </c>
      <c r="D167" s="384" t="s">
        <v>2177</v>
      </c>
    </row>
    <row r="168" spans="1:4" ht="16.5" customHeight="1" x14ac:dyDescent="0.2">
      <c r="A168" s="381">
        <v>12901</v>
      </c>
      <c r="B168" s="382" t="s">
        <v>2178</v>
      </c>
      <c r="C168" s="383" t="s">
        <v>2179</v>
      </c>
      <c r="D168" s="384" t="s">
        <v>2180</v>
      </c>
    </row>
    <row r="169" spans="1:4" ht="16.5" customHeight="1" x14ac:dyDescent="0.2">
      <c r="A169" s="381">
        <v>12902</v>
      </c>
      <c r="B169" s="382" t="s">
        <v>2181</v>
      </c>
      <c r="C169" s="383" t="s">
        <v>2182</v>
      </c>
      <c r="D169" s="384" t="s">
        <v>1268</v>
      </c>
    </row>
    <row r="170" spans="1:4" ht="16.5" customHeight="1" x14ac:dyDescent="0.2">
      <c r="A170" s="381">
        <v>12903</v>
      </c>
      <c r="B170" s="382" t="s">
        <v>2183</v>
      </c>
      <c r="C170" s="383" t="s">
        <v>2184</v>
      </c>
      <c r="D170" s="384" t="s">
        <v>2185</v>
      </c>
    </row>
    <row r="171" spans="1:4" ht="16.5" customHeight="1" x14ac:dyDescent="0.2">
      <c r="A171" s="381" t="s">
        <v>2186</v>
      </c>
      <c r="B171" s="382" t="s">
        <v>198</v>
      </c>
      <c r="C171" s="383" t="s">
        <v>2187</v>
      </c>
      <c r="D171" s="384" t="s">
        <v>2188</v>
      </c>
    </row>
    <row r="172" spans="1:4" ht="16.5" customHeight="1" x14ac:dyDescent="0.2">
      <c r="A172" s="381" t="s">
        <v>2189</v>
      </c>
      <c r="B172" s="382" t="s">
        <v>788</v>
      </c>
      <c r="C172" s="383" t="s">
        <v>2190</v>
      </c>
      <c r="D172" s="384" t="s">
        <v>1052</v>
      </c>
    </row>
    <row r="173" spans="1:4" ht="16.5" customHeight="1" x14ac:dyDescent="0.2">
      <c r="A173" s="385" t="s">
        <v>2191</v>
      </c>
      <c r="B173" s="386" t="s">
        <v>2192</v>
      </c>
      <c r="C173" s="387" t="s">
        <v>2193</v>
      </c>
      <c r="D173" s="388" t="s">
        <v>1200</v>
      </c>
    </row>
    <row r="174" spans="1:4" ht="16.5" customHeight="1" x14ac:dyDescent="0.2">
      <c r="A174" s="381" t="s">
        <v>2194</v>
      </c>
      <c r="B174" s="382" t="s">
        <v>481</v>
      </c>
      <c r="C174" s="383" t="s">
        <v>2195</v>
      </c>
      <c r="D174" s="384" t="s">
        <v>2196</v>
      </c>
    </row>
    <row r="175" spans="1:4" ht="16.5" customHeight="1" x14ac:dyDescent="0.2">
      <c r="A175" s="385" t="s">
        <v>2197</v>
      </c>
      <c r="B175" s="386" t="s">
        <v>2198</v>
      </c>
      <c r="C175" s="387" t="s">
        <v>2199</v>
      </c>
      <c r="D175" s="388" t="s">
        <v>2200</v>
      </c>
    </row>
    <row r="176" spans="1:4" ht="16.5" customHeight="1" x14ac:dyDescent="0.2">
      <c r="A176" s="381" t="s">
        <v>2201</v>
      </c>
      <c r="B176" s="382" t="s">
        <v>2202</v>
      </c>
      <c r="C176" s="383" t="s">
        <v>2203</v>
      </c>
      <c r="D176" s="384" t="s">
        <v>1053</v>
      </c>
    </row>
    <row r="177" spans="1:4" ht="16.5" customHeight="1" x14ac:dyDescent="0.2">
      <c r="A177" s="385" t="s">
        <v>2204</v>
      </c>
      <c r="B177" s="386" t="s">
        <v>983</v>
      </c>
      <c r="C177" s="387" t="s">
        <v>2205</v>
      </c>
      <c r="D177" s="388" t="s">
        <v>2206</v>
      </c>
    </row>
    <row r="178" spans="1:4" ht="16.5" customHeight="1" x14ac:dyDescent="0.2">
      <c r="A178" s="381" t="s">
        <v>2207</v>
      </c>
      <c r="B178" s="382" t="s">
        <v>419</v>
      </c>
      <c r="C178" s="383" t="s">
        <v>2208</v>
      </c>
      <c r="D178" s="384" t="s">
        <v>2209</v>
      </c>
    </row>
    <row r="179" spans="1:4" ht="16.5" customHeight="1" x14ac:dyDescent="0.2">
      <c r="A179" s="385" t="s">
        <v>2210</v>
      </c>
      <c r="B179" s="386" t="s">
        <v>2211</v>
      </c>
      <c r="C179" s="387" t="s">
        <v>2212</v>
      </c>
      <c r="D179" s="388" t="s">
        <v>985</v>
      </c>
    </row>
    <row r="180" spans="1:4" ht="16.5" customHeight="1" x14ac:dyDescent="0.2">
      <c r="A180" s="381" t="s">
        <v>2213</v>
      </c>
      <c r="B180" s="382" t="s">
        <v>2214</v>
      </c>
      <c r="C180" s="383" t="s">
        <v>2215</v>
      </c>
      <c r="D180" s="384" t="s">
        <v>931</v>
      </c>
    </row>
    <row r="181" spans="1:4" x14ac:dyDescent="0.2">
      <c r="A181" s="385" t="s">
        <v>2213</v>
      </c>
      <c r="B181" s="386" t="s">
        <v>2216</v>
      </c>
      <c r="C181" s="387" t="s">
        <v>2215</v>
      </c>
      <c r="D181" s="388" t="s">
        <v>931</v>
      </c>
    </row>
    <row r="182" spans="1:4" x14ac:dyDescent="0.2">
      <c r="A182" s="381" t="s">
        <v>2217</v>
      </c>
      <c r="B182" s="382" t="s">
        <v>1095</v>
      </c>
      <c r="C182" s="383" t="s">
        <v>2218</v>
      </c>
      <c r="D182" s="384" t="s">
        <v>2219</v>
      </c>
    </row>
    <row r="183" spans="1:4" x14ac:dyDescent="0.2">
      <c r="A183" s="385" t="s">
        <v>2220</v>
      </c>
      <c r="B183" s="386" t="s">
        <v>2221</v>
      </c>
      <c r="C183" s="387" t="s">
        <v>2222</v>
      </c>
      <c r="D183" s="388" t="s">
        <v>2223</v>
      </c>
    </row>
    <row r="184" spans="1:4" x14ac:dyDescent="0.2">
      <c r="A184" s="381" t="s">
        <v>2224</v>
      </c>
      <c r="B184" s="382" t="s">
        <v>2225</v>
      </c>
      <c r="C184" s="383" t="s">
        <v>2226</v>
      </c>
      <c r="D184" s="384" t="s">
        <v>2227</v>
      </c>
    </row>
    <row r="185" spans="1:4" x14ac:dyDescent="0.2">
      <c r="A185" s="385" t="s">
        <v>2228</v>
      </c>
      <c r="B185" s="386" t="s">
        <v>310</v>
      </c>
      <c r="C185" s="387" t="s">
        <v>2229</v>
      </c>
      <c r="D185" s="388" t="s">
        <v>2230</v>
      </c>
    </row>
    <row r="186" spans="1:4" x14ac:dyDescent="0.2">
      <c r="A186" s="381" t="s">
        <v>2231</v>
      </c>
      <c r="B186" s="382" t="s">
        <v>2232</v>
      </c>
      <c r="C186" s="383" t="s">
        <v>2233</v>
      </c>
      <c r="D186" s="384" t="s">
        <v>2234</v>
      </c>
    </row>
    <row r="187" spans="1:4" x14ac:dyDescent="0.2">
      <c r="A187" s="385" t="s">
        <v>2235</v>
      </c>
      <c r="B187" s="386" t="s">
        <v>2236</v>
      </c>
      <c r="C187" s="387" t="s">
        <v>2237</v>
      </c>
      <c r="D187" s="388" t="s">
        <v>2238</v>
      </c>
    </row>
    <row r="188" spans="1:4" x14ac:dyDescent="0.2">
      <c r="A188" s="381" t="s">
        <v>2239</v>
      </c>
      <c r="B188" s="382" t="s">
        <v>2240</v>
      </c>
      <c r="C188" s="383" t="s">
        <v>2241</v>
      </c>
      <c r="D188" s="384" t="s">
        <v>27</v>
      </c>
    </row>
    <row r="189" spans="1:4" ht="19.5" x14ac:dyDescent="0.2">
      <c r="A189" s="385" t="s">
        <v>2242</v>
      </c>
      <c r="B189" s="386" t="s">
        <v>2243</v>
      </c>
      <c r="C189" s="389"/>
      <c r="D189" s="390"/>
    </row>
  </sheetData>
  <pageMargins left="0.7" right="0.7" top="0.3" bottom="0.3" header="0.3" footer="0.3"/>
  <pageSetup scale="71" fitToHeight="0" orientation="portrait" r:id="rId1"/>
  <rowBreaks count="2" manualBreakCount="2">
    <brk id="65" max="3" man="1"/>
    <brk id="12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Q43" sqref="Q43"/>
    </sheetView>
  </sheetViews>
  <sheetFormatPr defaultColWidth="12.42578125" defaultRowHeight="15" x14ac:dyDescent="0.2"/>
  <cols>
    <col min="1" max="1" width="9.140625" style="391" bestFit="1" customWidth="1"/>
    <col min="2" max="2" width="71" style="391" customWidth="1"/>
    <col min="3" max="3" width="14.140625" style="346" customWidth="1"/>
    <col min="4" max="4" width="0" style="391" hidden="1" customWidth="1"/>
    <col min="5" max="5" width="16.140625" style="391" customWidth="1"/>
    <col min="6" max="220" width="12.42578125" style="391"/>
    <col min="221" max="221" width="8" style="391" customWidth="1"/>
    <col min="222" max="222" width="71" style="391" customWidth="1"/>
    <col min="223" max="223" width="14.140625" style="391" customWidth="1"/>
    <col min="224" max="224" width="0" style="391" hidden="1" customWidth="1"/>
    <col min="225" max="225" width="16.140625" style="391" customWidth="1"/>
    <col min="226" max="226" width="15" style="391" customWidth="1"/>
    <col min="227" max="476" width="12.42578125" style="391"/>
    <col min="477" max="477" width="8" style="391" customWidth="1"/>
    <col min="478" max="478" width="71" style="391" customWidth="1"/>
    <col min="479" max="479" width="14.140625" style="391" customWidth="1"/>
    <col min="480" max="480" width="0" style="391" hidden="1" customWidth="1"/>
    <col min="481" max="481" width="16.140625" style="391" customWidth="1"/>
    <col min="482" max="482" width="15" style="391" customWidth="1"/>
    <col min="483" max="732" width="12.42578125" style="391"/>
    <col min="733" max="733" width="8" style="391" customWidth="1"/>
    <col min="734" max="734" width="71" style="391" customWidth="1"/>
    <col min="735" max="735" width="14.140625" style="391" customWidth="1"/>
    <col min="736" max="736" width="0" style="391" hidden="1" customWidth="1"/>
    <col min="737" max="737" width="16.140625" style="391" customWidth="1"/>
    <col min="738" max="738" width="15" style="391" customWidth="1"/>
    <col min="739" max="988" width="12.42578125" style="391"/>
    <col min="989" max="989" width="8" style="391" customWidth="1"/>
    <col min="990" max="990" width="71" style="391" customWidth="1"/>
    <col min="991" max="991" width="14.140625" style="391" customWidth="1"/>
    <col min="992" max="992" width="0" style="391" hidden="1" customWidth="1"/>
    <col min="993" max="993" width="16.140625" style="391" customWidth="1"/>
    <col min="994" max="994" width="15" style="391" customWidth="1"/>
    <col min="995" max="1244" width="12.42578125" style="391"/>
    <col min="1245" max="1245" width="8" style="391" customWidth="1"/>
    <col min="1246" max="1246" width="71" style="391" customWidth="1"/>
    <col min="1247" max="1247" width="14.140625" style="391" customWidth="1"/>
    <col min="1248" max="1248" width="0" style="391" hidden="1" customWidth="1"/>
    <col min="1249" max="1249" width="16.140625" style="391" customWidth="1"/>
    <col min="1250" max="1250" width="15" style="391" customWidth="1"/>
    <col min="1251" max="1500" width="12.42578125" style="391"/>
    <col min="1501" max="1501" width="8" style="391" customWidth="1"/>
    <col min="1502" max="1502" width="71" style="391" customWidth="1"/>
    <col min="1503" max="1503" width="14.140625" style="391" customWidth="1"/>
    <col min="1504" max="1504" width="0" style="391" hidden="1" customWidth="1"/>
    <col min="1505" max="1505" width="16.140625" style="391" customWidth="1"/>
    <col min="1506" max="1506" width="15" style="391" customWidth="1"/>
    <col min="1507" max="1756" width="12.42578125" style="391"/>
    <col min="1757" max="1757" width="8" style="391" customWidth="1"/>
    <col min="1758" max="1758" width="71" style="391" customWidth="1"/>
    <col min="1759" max="1759" width="14.140625" style="391" customWidth="1"/>
    <col min="1760" max="1760" width="0" style="391" hidden="1" customWidth="1"/>
    <col min="1761" max="1761" width="16.140625" style="391" customWidth="1"/>
    <col min="1762" max="1762" width="15" style="391" customWidth="1"/>
    <col min="1763" max="2012" width="12.42578125" style="391"/>
    <col min="2013" max="2013" width="8" style="391" customWidth="1"/>
    <col min="2014" max="2014" width="71" style="391" customWidth="1"/>
    <col min="2015" max="2015" width="14.140625" style="391" customWidth="1"/>
    <col min="2016" max="2016" width="0" style="391" hidden="1" customWidth="1"/>
    <col min="2017" max="2017" width="16.140625" style="391" customWidth="1"/>
    <col min="2018" max="2018" width="15" style="391" customWidth="1"/>
    <col min="2019" max="2268" width="12.42578125" style="391"/>
    <col min="2269" max="2269" width="8" style="391" customWidth="1"/>
    <col min="2270" max="2270" width="71" style="391" customWidth="1"/>
    <col min="2271" max="2271" width="14.140625" style="391" customWidth="1"/>
    <col min="2272" max="2272" width="0" style="391" hidden="1" customWidth="1"/>
    <col min="2273" max="2273" width="16.140625" style="391" customWidth="1"/>
    <col min="2274" max="2274" width="15" style="391" customWidth="1"/>
    <col min="2275" max="2524" width="12.42578125" style="391"/>
    <col min="2525" max="2525" width="8" style="391" customWidth="1"/>
    <col min="2526" max="2526" width="71" style="391" customWidth="1"/>
    <col min="2527" max="2527" width="14.140625" style="391" customWidth="1"/>
    <col min="2528" max="2528" width="0" style="391" hidden="1" customWidth="1"/>
    <col min="2529" max="2529" width="16.140625" style="391" customWidth="1"/>
    <col min="2530" max="2530" width="15" style="391" customWidth="1"/>
    <col min="2531" max="2780" width="12.42578125" style="391"/>
    <col min="2781" max="2781" width="8" style="391" customWidth="1"/>
    <col min="2782" max="2782" width="71" style="391" customWidth="1"/>
    <col min="2783" max="2783" width="14.140625" style="391" customWidth="1"/>
    <col min="2784" max="2784" width="0" style="391" hidden="1" customWidth="1"/>
    <col min="2785" max="2785" width="16.140625" style="391" customWidth="1"/>
    <col min="2786" max="2786" width="15" style="391" customWidth="1"/>
    <col min="2787" max="3036" width="12.42578125" style="391"/>
    <col min="3037" max="3037" width="8" style="391" customWidth="1"/>
    <col min="3038" max="3038" width="71" style="391" customWidth="1"/>
    <col min="3039" max="3039" width="14.140625" style="391" customWidth="1"/>
    <col min="3040" max="3040" width="0" style="391" hidden="1" customWidth="1"/>
    <col min="3041" max="3041" width="16.140625" style="391" customWidth="1"/>
    <col min="3042" max="3042" width="15" style="391" customWidth="1"/>
    <col min="3043" max="3292" width="12.42578125" style="391"/>
    <col min="3293" max="3293" width="8" style="391" customWidth="1"/>
    <col min="3294" max="3294" width="71" style="391" customWidth="1"/>
    <col min="3295" max="3295" width="14.140625" style="391" customWidth="1"/>
    <col min="3296" max="3296" width="0" style="391" hidden="1" customWidth="1"/>
    <col min="3297" max="3297" width="16.140625" style="391" customWidth="1"/>
    <col min="3298" max="3298" width="15" style="391" customWidth="1"/>
    <col min="3299" max="3548" width="12.42578125" style="391"/>
    <col min="3549" max="3549" width="8" style="391" customWidth="1"/>
    <col min="3550" max="3550" width="71" style="391" customWidth="1"/>
    <col min="3551" max="3551" width="14.140625" style="391" customWidth="1"/>
    <col min="3552" max="3552" width="0" style="391" hidden="1" customWidth="1"/>
    <col min="3553" max="3553" width="16.140625" style="391" customWidth="1"/>
    <col min="3554" max="3554" width="15" style="391" customWidth="1"/>
    <col min="3555" max="3804" width="12.42578125" style="391"/>
    <col min="3805" max="3805" width="8" style="391" customWidth="1"/>
    <col min="3806" max="3806" width="71" style="391" customWidth="1"/>
    <col min="3807" max="3807" width="14.140625" style="391" customWidth="1"/>
    <col min="3808" max="3808" width="0" style="391" hidden="1" customWidth="1"/>
    <col min="3809" max="3809" width="16.140625" style="391" customWidth="1"/>
    <col min="3810" max="3810" width="15" style="391" customWidth="1"/>
    <col min="3811" max="4060" width="12.42578125" style="391"/>
    <col min="4061" max="4061" width="8" style="391" customWidth="1"/>
    <col min="4062" max="4062" width="71" style="391" customWidth="1"/>
    <col min="4063" max="4063" width="14.140625" style="391" customWidth="1"/>
    <col min="4064" max="4064" width="0" style="391" hidden="1" customWidth="1"/>
    <col min="4065" max="4065" width="16.140625" style="391" customWidth="1"/>
    <col min="4066" max="4066" width="15" style="391" customWidth="1"/>
    <col min="4067" max="4316" width="12.42578125" style="391"/>
    <col min="4317" max="4317" width="8" style="391" customWidth="1"/>
    <col min="4318" max="4318" width="71" style="391" customWidth="1"/>
    <col min="4319" max="4319" width="14.140625" style="391" customWidth="1"/>
    <col min="4320" max="4320" width="0" style="391" hidden="1" customWidth="1"/>
    <col min="4321" max="4321" width="16.140625" style="391" customWidth="1"/>
    <col min="4322" max="4322" width="15" style="391" customWidth="1"/>
    <col min="4323" max="4572" width="12.42578125" style="391"/>
    <col min="4573" max="4573" width="8" style="391" customWidth="1"/>
    <col min="4574" max="4574" width="71" style="391" customWidth="1"/>
    <col min="4575" max="4575" width="14.140625" style="391" customWidth="1"/>
    <col min="4576" max="4576" width="0" style="391" hidden="1" customWidth="1"/>
    <col min="4577" max="4577" width="16.140625" style="391" customWidth="1"/>
    <col min="4578" max="4578" width="15" style="391" customWidth="1"/>
    <col min="4579" max="4828" width="12.42578125" style="391"/>
    <col min="4829" max="4829" width="8" style="391" customWidth="1"/>
    <col min="4830" max="4830" width="71" style="391" customWidth="1"/>
    <col min="4831" max="4831" width="14.140625" style="391" customWidth="1"/>
    <col min="4832" max="4832" width="0" style="391" hidden="1" customWidth="1"/>
    <col min="4833" max="4833" width="16.140625" style="391" customWidth="1"/>
    <col min="4834" max="4834" width="15" style="391" customWidth="1"/>
    <col min="4835" max="5084" width="12.42578125" style="391"/>
    <col min="5085" max="5085" width="8" style="391" customWidth="1"/>
    <col min="5086" max="5086" width="71" style="391" customWidth="1"/>
    <col min="5087" max="5087" width="14.140625" style="391" customWidth="1"/>
    <col min="5088" max="5088" width="0" style="391" hidden="1" customWidth="1"/>
    <col min="5089" max="5089" width="16.140625" style="391" customWidth="1"/>
    <col min="5090" max="5090" width="15" style="391" customWidth="1"/>
    <col min="5091" max="5340" width="12.42578125" style="391"/>
    <col min="5341" max="5341" width="8" style="391" customWidth="1"/>
    <col min="5342" max="5342" width="71" style="391" customWidth="1"/>
    <col min="5343" max="5343" width="14.140625" style="391" customWidth="1"/>
    <col min="5344" max="5344" width="0" style="391" hidden="1" customWidth="1"/>
    <col min="5345" max="5345" width="16.140625" style="391" customWidth="1"/>
    <col min="5346" max="5346" width="15" style="391" customWidth="1"/>
    <col min="5347" max="5596" width="12.42578125" style="391"/>
    <col min="5597" max="5597" width="8" style="391" customWidth="1"/>
    <col min="5598" max="5598" width="71" style="391" customWidth="1"/>
    <col min="5599" max="5599" width="14.140625" style="391" customWidth="1"/>
    <col min="5600" max="5600" width="0" style="391" hidden="1" customWidth="1"/>
    <col min="5601" max="5601" width="16.140625" style="391" customWidth="1"/>
    <col min="5602" max="5602" width="15" style="391" customWidth="1"/>
    <col min="5603" max="5852" width="12.42578125" style="391"/>
    <col min="5853" max="5853" width="8" style="391" customWidth="1"/>
    <col min="5854" max="5854" width="71" style="391" customWidth="1"/>
    <col min="5855" max="5855" width="14.140625" style="391" customWidth="1"/>
    <col min="5856" max="5856" width="0" style="391" hidden="1" customWidth="1"/>
    <col min="5857" max="5857" width="16.140625" style="391" customWidth="1"/>
    <col min="5858" max="5858" width="15" style="391" customWidth="1"/>
    <col min="5859" max="6108" width="12.42578125" style="391"/>
    <col min="6109" max="6109" width="8" style="391" customWidth="1"/>
    <col min="6110" max="6110" width="71" style="391" customWidth="1"/>
    <col min="6111" max="6111" width="14.140625" style="391" customWidth="1"/>
    <col min="6112" max="6112" width="0" style="391" hidden="1" customWidth="1"/>
    <col min="6113" max="6113" width="16.140625" style="391" customWidth="1"/>
    <col min="6114" max="6114" width="15" style="391" customWidth="1"/>
    <col min="6115" max="6364" width="12.42578125" style="391"/>
    <col min="6365" max="6365" width="8" style="391" customWidth="1"/>
    <col min="6366" max="6366" width="71" style="391" customWidth="1"/>
    <col min="6367" max="6367" width="14.140625" style="391" customWidth="1"/>
    <col min="6368" max="6368" width="0" style="391" hidden="1" customWidth="1"/>
    <col min="6369" max="6369" width="16.140625" style="391" customWidth="1"/>
    <col min="6370" max="6370" width="15" style="391" customWidth="1"/>
    <col min="6371" max="6620" width="12.42578125" style="391"/>
    <col min="6621" max="6621" width="8" style="391" customWidth="1"/>
    <col min="6622" max="6622" width="71" style="391" customWidth="1"/>
    <col min="6623" max="6623" width="14.140625" style="391" customWidth="1"/>
    <col min="6624" max="6624" width="0" style="391" hidden="1" customWidth="1"/>
    <col min="6625" max="6625" width="16.140625" style="391" customWidth="1"/>
    <col min="6626" max="6626" width="15" style="391" customWidth="1"/>
    <col min="6627" max="6876" width="12.42578125" style="391"/>
    <col min="6877" max="6877" width="8" style="391" customWidth="1"/>
    <col min="6878" max="6878" width="71" style="391" customWidth="1"/>
    <col min="6879" max="6879" width="14.140625" style="391" customWidth="1"/>
    <col min="6880" max="6880" width="0" style="391" hidden="1" customWidth="1"/>
    <col min="6881" max="6881" width="16.140625" style="391" customWidth="1"/>
    <col min="6882" max="6882" width="15" style="391" customWidth="1"/>
    <col min="6883" max="7132" width="12.42578125" style="391"/>
    <col min="7133" max="7133" width="8" style="391" customWidth="1"/>
    <col min="7134" max="7134" width="71" style="391" customWidth="1"/>
    <col min="7135" max="7135" width="14.140625" style="391" customWidth="1"/>
    <col min="7136" max="7136" width="0" style="391" hidden="1" customWidth="1"/>
    <col min="7137" max="7137" width="16.140625" style="391" customWidth="1"/>
    <col min="7138" max="7138" width="15" style="391" customWidth="1"/>
    <col min="7139" max="7388" width="12.42578125" style="391"/>
    <col min="7389" max="7389" width="8" style="391" customWidth="1"/>
    <col min="7390" max="7390" width="71" style="391" customWidth="1"/>
    <col min="7391" max="7391" width="14.140625" style="391" customWidth="1"/>
    <col min="7392" max="7392" width="0" style="391" hidden="1" customWidth="1"/>
    <col min="7393" max="7393" width="16.140625" style="391" customWidth="1"/>
    <col min="7394" max="7394" width="15" style="391" customWidth="1"/>
    <col min="7395" max="7644" width="12.42578125" style="391"/>
    <col min="7645" max="7645" width="8" style="391" customWidth="1"/>
    <col min="7646" max="7646" width="71" style="391" customWidth="1"/>
    <col min="7647" max="7647" width="14.140625" style="391" customWidth="1"/>
    <col min="7648" max="7648" width="0" style="391" hidden="1" customWidth="1"/>
    <col min="7649" max="7649" width="16.140625" style="391" customWidth="1"/>
    <col min="7650" max="7650" width="15" style="391" customWidth="1"/>
    <col min="7651" max="7900" width="12.42578125" style="391"/>
    <col min="7901" max="7901" width="8" style="391" customWidth="1"/>
    <col min="7902" max="7902" width="71" style="391" customWidth="1"/>
    <col min="7903" max="7903" width="14.140625" style="391" customWidth="1"/>
    <col min="7904" max="7904" width="0" style="391" hidden="1" customWidth="1"/>
    <col min="7905" max="7905" width="16.140625" style="391" customWidth="1"/>
    <col min="7906" max="7906" width="15" style="391" customWidth="1"/>
    <col min="7907" max="8156" width="12.42578125" style="391"/>
    <col min="8157" max="8157" width="8" style="391" customWidth="1"/>
    <col min="8158" max="8158" width="71" style="391" customWidth="1"/>
    <col min="8159" max="8159" width="14.140625" style="391" customWidth="1"/>
    <col min="8160" max="8160" width="0" style="391" hidden="1" customWidth="1"/>
    <col min="8161" max="8161" width="16.140625" style="391" customWidth="1"/>
    <col min="8162" max="8162" width="15" style="391" customWidth="1"/>
    <col min="8163" max="8412" width="12.42578125" style="391"/>
    <col min="8413" max="8413" width="8" style="391" customWidth="1"/>
    <col min="8414" max="8414" width="71" style="391" customWidth="1"/>
    <col min="8415" max="8415" width="14.140625" style="391" customWidth="1"/>
    <col min="8416" max="8416" width="0" style="391" hidden="1" customWidth="1"/>
    <col min="8417" max="8417" width="16.140625" style="391" customWidth="1"/>
    <col min="8418" max="8418" width="15" style="391" customWidth="1"/>
    <col min="8419" max="8668" width="12.42578125" style="391"/>
    <col min="8669" max="8669" width="8" style="391" customWidth="1"/>
    <col min="8670" max="8670" width="71" style="391" customWidth="1"/>
    <col min="8671" max="8671" width="14.140625" style="391" customWidth="1"/>
    <col min="8672" max="8672" width="0" style="391" hidden="1" customWidth="1"/>
    <col min="8673" max="8673" width="16.140625" style="391" customWidth="1"/>
    <col min="8674" max="8674" width="15" style="391" customWidth="1"/>
    <col min="8675" max="8924" width="12.42578125" style="391"/>
    <col min="8925" max="8925" width="8" style="391" customWidth="1"/>
    <col min="8926" max="8926" width="71" style="391" customWidth="1"/>
    <col min="8927" max="8927" width="14.140625" style="391" customWidth="1"/>
    <col min="8928" max="8928" width="0" style="391" hidden="1" customWidth="1"/>
    <col min="8929" max="8929" width="16.140625" style="391" customWidth="1"/>
    <col min="8930" max="8930" width="15" style="391" customWidth="1"/>
    <col min="8931" max="9180" width="12.42578125" style="391"/>
    <col min="9181" max="9181" width="8" style="391" customWidth="1"/>
    <col min="9182" max="9182" width="71" style="391" customWidth="1"/>
    <col min="9183" max="9183" width="14.140625" style="391" customWidth="1"/>
    <col min="9184" max="9184" width="0" style="391" hidden="1" customWidth="1"/>
    <col min="9185" max="9185" width="16.140625" style="391" customWidth="1"/>
    <col min="9186" max="9186" width="15" style="391" customWidth="1"/>
    <col min="9187" max="9436" width="12.42578125" style="391"/>
    <col min="9437" max="9437" width="8" style="391" customWidth="1"/>
    <col min="9438" max="9438" width="71" style="391" customWidth="1"/>
    <col min="9439" max="9439" width="14.140625" style="391" customWidth="1"/>
    <col min="9440" max="9440" width="0" style="391" hidden="1" customWidth="1"/>
    <col min="9441" max="9441" width="16.140625" style="391" customWidth="1"/>
    <col min="9442" max="9442" width="15" style="391" customWidth="1"/>
    <col min="9443" max="9692" width="12.42578125" style="391"/>
    <col min="9693" max="9693" width="8" style="391" customWidth="1"/>
    <col min="9694" max="9694" width="71" style="391" customWidth="1"/>
    <col min="9695" max="9695" width="14.140625" style="391" customWidth="1"/>
    <col min="9696" max="9696" width="0" style="391" hidden="1" customWidth="1"/>
    <col min="9697" max="9697" width="16.140625" style="391" customWidth="1"/>
    <col min="9698" max="9698" width="15" style="391" customWidth="1"/>
    <col min="9699" max="9948" width="12.42578125" style="391"/>
    <col min="9949" max="9949" width="8" style="391" customWidth="1"/>
    <col min="9950" max="9950" width="71" style="391" customWidth="1"/>
    <col min="9951" max="9951" width="14.140625" style="391" customWidth="1"/>
    <col min="9952" max="9952" width="0" style="391" hidden="1" customWidth="1"/>
    <col min="9953" max="9953" width="16.140625" style="391" customWidth="1"/>
    <col min="9954" max="9954" width="15" style="391" customWidth="1"/>
    <col min="9955" max="10204" width="12.42578125" style="391"/>
    <col min="10205" max="10205" width="8" style="391" customWidth="1"/>
    <col min="10206" max="10206" width="71" style="391" customWidth="1"/>
    <col min="10207" max="10207" width="14.140625" style="391" customWidth="1"/>
    <col min="10208" max="10208" width="0" style="391" hidden="1" customWidth="1"/>
    <col min="10209" max="10209" width="16.140625" style="391" customWidth="1"/>
    <col min="10210" max="10210" width="15" style="391" customWidth="1"/>
    <col min="10211" max="10460" width="12.42578125" style="391"/>
    <col min="10461" max="10461" width="8" style="391" customWidth="1"/>
    <col min="10462" max="10462" width="71" style="391" customWidth="1"/>
    <col min="10463" max="10463" width="14.140625" style="391" customWidth="1"/>
    <col min="10464" max="10464" width="0" style="391" hidden="1" customWidth="1"/>
    <col min="10465" max="10465" width="16.140625" style="391" customWidth="1"/>
    <col min="10466" max="10466" width="15" style="391" customWidth="1"/>
    <col min="10467" max="10716" width="12.42578125" style="391"/>
    <col min="10717" max="10717" width="8" style="391" customWidth="1"/>
    <col min="10718" max="10718" width="71" style="391" customWidth="1"/>
    <col min="10719" max="10719" width="14.140625" style="391" customWidth="1"/>
    <col min="10720" max="10720" width="0" style="391" hidden="1" customWidth="1"/>
    <col min="10721" max="10721" width="16.140625" style="391" customWidth="1"/>
    <col min="10722" max="10722" width="15" style="391" customWidth="1"/>
    <col min="10723" max="10972" width="12.42578125" style="391"/>
    <col min="10973" max="10973" width="8" style="391" customWidth="1"/>
    <col min="10974" max="10974" width="71" style="391" customWidth="1"/>
    <col min="10975" max="10975" width="14.140625" style="391" customWidth="1"/>
    <col min="10976" max="10976" width="0" style="391" hidden="1" customWidth="1"/>
    <col min="10977" max="10977" width="16.140625" style="391" customWidth="1"/>
    <col min="10978" max="10978" width="15" style="391" customWidth="1"/>
    <col min="10979" max="11228" width="12.42578125" style="391"/>
    <col min="11229" max="11229" width="8" style="391" customWidth="1"/>
    <col min="11230" max="11230" width="71" style="391" customWidth="1"/>
    <col min="11231" max="11231" width="14.140625" style="391" customWidth="1"/>
    <col min="11232" max="11232" width="0" style="391" hidden="1" customWidth="1"/>
    <col min="11233" max="11233" width="16.140625" style="391" customWidth="1"/>
    <col min="11234" max="11234" width="15" style="391" customWidth="1"/>
    <col min="11235" max="11484" width="12.42578125" style="391"/>
    <col min="11485" max="11485" width="8" style="391" customWidth="1"/>
    <col min="11486" max="11486" width="71" style="391" customWidth="1"/>
    <col min="11487" max="11487" width="14.140625" style="391" customWidth="1"/>
    <col min="11488" max="11488" width="0" style="391" hidden="1" customWidth="1"/>
    <col min="11489" max="11489" width="16.140625" style="391" customWidth="1"/>
    <col min="11490" max="11490" width="15" style="391" customWidth="1"/>
    <col min="11491" max="11740" width="12.42578125" style="391"/>
    <col min="11741" max="11741" width="8" style="391" customWidth="1"/>
    <col min="11742" max="11742" width="71" style="391" customWidth="1"/>
    <col min="11743" max="11743" width="14.140625" style="391" customWidth="1"/>
    <col min="11744" max="11744" width="0" style="391" hidden="1" customWidth="1"/>
    <col min="11745" max="11745" width="16.140625" style="391" customWidth="1"/>
    <col min="11746" max="11746" width="15" style="391" customWidth="1"/>
    <col min="11747" max="11996" width="12.42578125" style="391"/>
    <col min="11997" max="11997" width="8" style="391" customWidth="1"/>
    <col min="11998" max="11998" width="71" style="391" customWidth="1"/>
    <col min="11999" max="11999" width="14.140625" style="391" customWidth="1"/>
    <col min="12000" max="12000" width="0" style="391" hidden="1" customWidth="1"/>
    <col min="12001" max="12001" width="16.140625" style="391" customWidth="1"/>
    <col min="12002" max="12002" width="15" style="391" customWidth="1"/>
    <col min="12003" max="12252" width="12.42578125" style="391"/>
    <col min="12253" max="12253" width="8" style="391" customWidth="1"/>
    <col min="12254" max="12254" width="71" style="391" customWidth="1"/>
    <col min="12255" max="12255" width="14.140625" style="391" customWidth="1"/>
    <col min="12256" max="12256" width="0" style="391" hidden="1" customWidth="1"/>
    <col min="12257" max="12257" width="16.140625" style="391" customWidth="1"/>
    <col min="12258" max="12258" width="15" style="391" customWidth="1"/>
    <col min="12259" max="12508" width="12.42578125" style="391"/>
    <col min="12509" max="12509" width="8" style="391" customWidth="1"/>
    <col min="12510" max="12510" width="71" style="391" customWidth="1"/>
    <col min="12511" max="12511" width="14.140625" style="391" customWidth="1"/>
    <col min="12512" max="12512" width="0" style="391" hidden="1" customWidth="1"/>
    <col min="12513" max="12513" width="16.140625" style="391" customWidth="1"/>
    <col min="12514" max="12514" width="15" style="391" customWidth="1"/>
    <col min="12515" max="12764" width="12.42578125" style="391"/>
    <col min="12765" max="12765" width="8" style="391" customWidth="1"/>
    <col min="12766" max="12766" width="71" style="391" customWidth="1"/>
    <col min="12767" max="12767" width="14.140625" style="391" customWidth="1"/>
    <col min="12768" max="12768" width="0" style="391" hidden="1" customWidth="1"/>
    <col min="12769" max="12769" width="16.140625" style="391" customWidth="1"/>
    <col min="12770" max="12770" width="15" style="391" customWidth="1"/>
    <col min="12771" max="13020" width="12.42578125" style="391"/>
    <col min="13021" max="13021" width="8" style="391" customWidth="1"/>
    <col min="13022" max="13022" width="71" style="391" customWidth="1"/>
    <col min="13023" max="13023" width="14.140625" style="391" customWidth="1"/>
    <col min="13024" max="13024" width="0" style="391" hidden="1" customWidth="1"/>
    <col min="13025" max="13025" width="16.140625" style="391" customWidth="1"/>
    <col min="13026" max="13026" width="15" style="391" customWidth="1"/>
    <col min="13027" max="13276" width="12.42578125" style="391"/>
    <col min="13277" max="13277" width="8" style="391" customWidth="1"/>
    <col min="13278" max="13278" width="71" style="391" customWidth="1"/>
    <col min="13279" max="13279" width="14.140625" style="391" customWidth="1"/>
    <col min="13280" max="13280" width="0" style="391" hidden="1" customWidth="1"/>
    <col min="13281" max="13281" width="16.140625" style="391" customWidth="1"/>
    <col min="13282" max="13282" width="15" style="391" customWidth="1"/>
    <col min="13283" max="13532" width="12.42578125" style="391"/>
    <col min="13533" max="13533" width="8" style="391" customWidth="1"/>
    <col min="13534" max="13534" width="71" style="391" customWidth="1"/>
    <col min="13535" max="13535" width="14.140625" style="391" customWidth="1"/>
    <col min="13536" max="13536" width="0" style="391" hidden="1" customWidth="1"/>
    <col min="13537" max="13537" width="16.140625" style="391" customWidth="1"/>
    <col min="13538" max="13538" width="15" style="391" customWidth="1"/>
    <col min="13539" max="13788" width="12.42578125" style="391"/>
    <col min="13789" max="13789" width="8" style="391" customWidth="1"/>
    <col min="13790" max="13790" width="71" style="391" customWidth="1"/>
    <col min="13791" max="13791" width="14.140625" style="391" customWidth="1"/>
    <col min="13792" max="13792" width="0" style="391" hidden="1" customWidth="1"/>
    <col min="13793" max="13793" width="16.140625" style="391" customWidth="1"/>
    <col min="13794" max="13794" width="15" style="391" customWidth="1"/>
    <col min="13795" max="14044" width="12.42578125" style="391"/>
    <col min="14045" max="14045" width="8" style="391" customWidth="1"/>
    <col min="14046" max="14046" width="71" style="391" customWidth="1"/>
    <col min="14047" max="14047" width="14.140625" style="391" customWidth="1"/>
    <col min="14048" max="14048" width="0" style="391" hidden="1" customWidth="1"/>
    <col min="14049" max="14049" width="16.140625" style="391" customWidth="1"/>
    <col min="14050" max="14050" width="15" style="391" customWidth="1"/>
    <col min="14051" max="14300" width="12.42578125" style="391"/>
    <col min="14301" max="14301" width="8" style="391" customWidth="1"/>
    <col min="14302" max="14302" width="71" style="391" customWidth="1"/>
    <col min="14303" max="14303" width="14.140625" style="391" customWidth="1"/>
    <col min="14304" max="14304" width="0" style="391" hidden="1" customWidth="1"/>
    <col min="14305" max="14305" width="16.140625" style="391" customWidth="1"/>
    <col min="14306" max="14306" width="15" style="391" customWidth="1"/>
    <col min="14307" max="14556" width="12.42578125" style="391"/>
    <col min="14557" max="14557" width="8" style="391" customWidth="1"/>
    <col min="14558" max="14558" width="71" style="391" customWidth="1"/>
    <col min="14559" max="14559" width="14.140625" style="391" customWidth="1"/>
    <col min="14560" max="14560" width="0" style="391" hidden="1" customWidth="1"/>
    <col min="14561" max="14561" width="16.140625" style="391" customWidth="1"/>
    <col min="14562" max="14562" width="15" style="391" customWidth="1"/>
    <col min="14563" max="14812" width="12.42578125" style="391"/>
    <col min="14813" max="14813" width="8" style="391" customWidth="1"/>
    <col min="14814" max="14814" width="71" style="391" customWidth="1"/>
    <col min="14815" max="14815" width="14.140625" style="391" customWidth="1"/>
    <col min="14816" max="14816" width="0" style="391" hidden="1" customWidth="1"/>
    <col min="14817" max="14817" width="16.140625" style="391" customWidth="1"/>
    <col min="14818" max="14818" width="15" style="391" customWidth="1"/>
    <col min="14819" max="15068" width="12.42578125" style="391"/>
    <col min="15069" max="15069" width="8" style="391" customWidth="1"/>
    <col min="15070" max="15070" width="71" style="391" customWidth="1"/>
    <col min="15071" max="15071" width="14.140625" style="391" customWidth="1"/>
    <col min="15072" max="15072" width="0" style="391" hidden="1" customWidth="1"/>
    <col min="15073" max="15073" width="16.140625" style="391" customWidth="1"/>
    <col min="15074" max="15074" width="15" style="391" customWidth="1"/>
    <col min="15075" max="15324" width="12.42578125" style="391"/>
    <col min="15325" max="15325" width="8" style="391" customWidth="1"/>
    <col min="15326" max="15326" width="71" style="391" customWidth="1"/>
    <col min="15327" max="15327" width="14.140625" style="391" customWidth="1"/>
    <col min="15328" max="15328" width="0" style="391" hidden="1" customWidth="1"/>
    <col min="15329" max="15329" width="16.140625" style="391" customWidth="1"/>
    <col min="15330" max="15330" width="15" style="391" customWidth="1"/>
    <col min="15331" max="15580" width="12.42578125" style="391"/>
    <col min="15581" max="15581" width="8" style="391" customWidth="1"/>
    <col min="15582" max="15582" width="71" style="391" customWidth="1"/>
    <col min="15583" max="15583" width="14.140625" style="391" customWidth="1"/>
    <col min="15584" max="15584" width="0" style="391" hidden="1" customWidth="1"/>
    <col min="15585" max="15585" width="16.140625" style="391" customWidth="1"/>
    <col min="15586" max="15586" width="15" style="391" customWidth="1"/>
    <col min="15587" max="15836" width="12.42578125" style="391"/>
    <col min="15837" max="15837" width="8" style="391" customWidth="1"/>
    <col min="15838" max="15838" width="71" style="391" customWidth="1"/>
    <col min="15839" max="15839" width="14.140625" style="391" customWidth="1"/>
    <col min="15840" max="15840" width="0" style="391" hidden="1" customWidth="1"/>
    <col min="15841" max="15841" width="16.140625" style="391" customWidth="1"/>
    <col min="15842" max="15842" width="15" style="391" customWidth="1"/>
    <col min="15843" max="16092" width="12.42578125" style="391"/>
    <col min="16093" max="16093" width="8" style="391" customWidth="1"/>
    <col min="16094" max="16094" width="71" style="391" customWidth="1"/>
    <col min="16095" max="16095" width="14.140625" style="391" customWidth="1"/>
    <col min="16096" max="16096" width="0" style="391" hidden="1" customWidth="1"/>
    <col min="16097" max="16097" width="16.140625" style="391" customWidth="1"/>
    <col min="16098" max="16098" width="15" style="391" customWidth="1"/>
    <col min="16099" max="16384" width="12.42578125" style="391"/>
  </cols>
  <sheetData>
    <row r="1" spans="1:5" ht="15.75" x14ac:dyDescent="0.2">
      <c r="B1" s="611" t="s">
        <v>2244</v>
      </c>
      <c r="C1" s="611"/>
    </row>
    <row r="2" spans="1:5" ht="15.75" x14ac:dyDescent="0.2">
      <c r="B2" s="392"/>
      <c r="C2" s="391"/>
    </row>
    <row r="3" spans="1:5" ht="15.75" x14ac:dyDescent="0.2">
      <c r="B3" s="611" t="s">
        <v>2245</v>
      </c>
      <c r="C3" s="611"/>
    </row>
    <row r="4" spans="1:5" ht="15.75" x14ac:dyDescent="0.2">
      <c r="B4" s="392"/>
      <c r="C4" s="391"/>
    </row>
    <row r="5" spans="1:5" ht="15.75" x14ac:dyDescent="0.2">
      <c r="B5" s="612" t="s">
        <v>2246</v>
      </c>
      <c r="C5" s="612"/>
    </row>
    <row r="6" spans="1:5" ht="15.75" x14ac:dyDescent="0.2">
      <c r="B6" s="393"/>
      <c r="C6" s="391"/>
    </row>
    <row r="7" spans="1:5" ht="15.75" x14ac:dyDescent="0.2">
      <c r="B7" s="611" t="s">
        <v>2247</v>
      </c>
      <c r="C7" s="611"/>
    </row>
    <row r="8" spans="1:5" ht="15.75" x14ac:dyDescent="0.2">
      <c r="B8" s="613" t="s">
        <v>2248</v>
      </c>
      <c r="C8" s="613"/>
    </row>
    <row r="9" spans="1:5" ht="15.75" x14ac:dyDescent="0.2">
      <c r="B9" s="394"/>
    </row>
    <row r="10" spans="1:5" ht="18.75" thickBot="1" x14ac:dyDescent="0.3">
      <c r="A10" s="395"/>
      <c r="B10" s="396"/>
      <c r="C10" s="397"/>
      <c r="D10" s="398"/>
      <c r="E10" s="398"/>
    </row>
    <row r="11" spans="1:5" ht="16.5" thickBot="1" x14ac:dyDescent="0.3">
      <c r="A11" s="399" t="s">
        <v>2249</v>
      </c>
      <c r="B11" s="400" t="s">
        <v>2250</v>
      </c>
      <c r="C11" s="401" t="s">
        <v>2251</v>
      </c>
      <c r="D11" s="401" t="s">
        <v>2251</v>
      </c>
      <c r="E11" s="401" t="s">
        <v>2252</v>
      </c>
    </row>
    <row r="12" spans="1:5" ht="15.75" x14ac:dyDescent="0.25">
      <c r="A12" s="402"/>
      <c r="B12" s="403" t="s">
        <v>2253</v>
      </c>
      <c r="C12" s="404"/>
      <c r="D12" s="402"/>
      <c r="E12" s="402"/>
    </row>
    <row r="13" spans="1:5" x14ac:dyDescent="0.2">
      <c r="A13" s="405">
        <v>15</v>
      </c>
      <c r="B13" s="406" t="s">
        <v>43</v>
      </c>
      <c r="C13" s="407">
        <f>SUMIFS(Summary!$J$86:$J$93,Summary!$B$86:$B$93,'Appr Schdl'!A13)</f>
        <v>563700</v>
      </c>
      <c r="D13" s="408"/>
      <c r="E13" s="408"/>
    </row>
    <row r="14" spans="1:5" x14ac:dyDescent="0.2">
      <c r="A14" s="405">
        <v>17</v>
      </c>
      <c r="B14" s="406" t="s">
        <v>44</v>
      </c>
      <c r="C14" s="407">
        <f>SUMIFS(Summary!$J$86:$J$93,Summary!$B$86:$B$93,'Appr Schdl'!A14)</f>
        <v>7366300</v>
      </c>
      <c r="D14" s="408"/>
      <c r="E14" s="408"/>
    </row>
    <row r="15" spans="1:5" x14ac:dyDescent="0.2">
      <c r="A15" s="405">
        <v>20</v>
      </c>
      <c r="B15" s="406" t="s">
        <v>55</v>
      </c>
      <c r="C15" s="407">
        <f>SUMIFS(Summary!$J$86:$J$93,Summary!$B$86:$B$93,'Appr Schdl'!A15)</f>
        <v>25509200</v>
      </c>
      <c r="D15" s="408"/>
      <c r="E15" s="408"/>
    </row>
    <row r="16" spans="1:5" x14ac:dyDescent="0.2">
      <c r="A16" s="405">
        <v>30</v>
      </c>
      <c r="B16" s="406" t="s">
        <v>46</v>
      </c>
      <c r="C16" s="407">
        <f>SUMIFS(Summary!$J$86:$J$93,Summary!$B$86:$B$93,'Appr Schdl'!A16)</f>
        <v>2707600</v>
      </c>
      <c r="D16" s="408"/>
      <c r="E16" s="408"/>
    </row>
    <row r="17" spans="1:5" x14ac:dyDescent="0.2">
      <c r="A17" s="405">
        <v>35</v>
      </c>
      <c r="B17" s="406" t="s">
        <v>47</v>
      </c>
      <c r="C17" s="407">
        <f>SUMIFS(Summary!$J$86:$J$93,Summary!$B$86:$B$93,'Appr Schdl'!A17)</f>
        <v>7275000</v>
      </c>
      <c r="D17" s="408"/>
      <c r="E17" s="408"/>
    </row>
    <row r="18" spans="1:5" hidden="1" x14ac:dyDescent="0.2">
      <c r="A18" s="405">
        <v>40</v>
      </c>
      <c r="B18" s="406" t="s">
        <v>48</v>
      </c>
      <c r="C18" s="407">
        <f>SUMIFS(Summary!$J$86:$J$93,Summary!$B$86:$B$93,'Appr Schdl'!A18)</f>
        <v>0</v>
      </c>
      <c r="D18" s="408"/>
      <c r="E18" s="408"/>
    </row>
    <row r="19" spans="1:5" hidden="1" x14ac:dyDescent="0.2">
      <c r="A19" s="409">
        <v>45</v>
      </c>
      <c r="B19" s="391" t="s">
        <v>49</v>
      </c>
      <c r="C19" s="407">
        <f>SUMIFS(Summary!$J$86:$J$93,Summary!$B$86:$B$93,'Appr Schdl'!A19)</f>
        <v>0</v>
      </c>
    </row>
    <row r="20" spans="1:5" ht="16.5" thickBot="1" x14ac:dyDescent="0.3">
      <c r="B20" s="410" t="s">
        <v>2254</v>
      </c>
      <c r="C20" s="411"/>
      <c r="D20" s="412">
        <v>0</v>
      </c>
      <c r="E20" s="413">
        <f>SUM(C13:D19)</f>
        <v>43421800</v>
      </c>
    </row>
    <row r="21" spans="1:5" ht="15.75" thickTop="1" x14ac:dyDescent="0.2"/>
    <row r="22" spans="1:5" ht="18" x14ac:dyDescent="0.25">
      <c r="A22" s="414"/>
      <c r="B22" s="415" t="s">
        <v>2255</v>
      </c>
      <c r="C22" s="416"/>
      <c r="D22" s="408"/>
      <c r="E22" s="408"/>
    </row>
    <row r="23" spans="1:5" x14ac:dyDescent="0.2">
      <c r="A23" s="405" t="s">
        <v>32</v>
      </c>
      <c r="B23" s="417" t="s">
        <v>33</v>
      </c>
      <c r="C23" s="418">
        <f>SUMIFS(Summary!$J$99:$J$112,Summary!$B$99:$B$112,'Appr Schdl'!A23)</f>
        <v>6051200</v>
      </c>
      <c r="D23" s="408">
        <v>2633040</v>
      </c>
      <c r="E23" s="408"/>
    </row>
    <row r="24" spans="1:5" x14ac:dyDescent="0.2">
      <c r="A24" s="405" t="s">
        <v>34</v>
      </c>
      <c r="B24" s="417" t="s">
        <v>35</v>
      </c>
      <c r="C24" s="418">
        <f>SUMIFS(Summary!$J$99:$J$112,Summary!$B$99:$B$112,'Appr Schdl'!A24)</f>
        <v>1682700</v>
      </c>
      <c r="D24" s="408">
        <v>393970</v>
      </c>
      <c r="E24" s="408"/>
    </row>
    <row r="25" spans="1:5" x14ac:dyDescent="0.2">
      <c r="A25" s="405" t="s">
        <v>36</v>
      </c>
      <c r="B25" s="417" t="s">
        <v>37</v>
      </c>
      <c r="C25" s="418">
        <f>SUMIFS(Summary!$J$99:$J$112,Summary!$B$99:$B$112,'Appr Schdl'!A25)</f>
        <v>330900</v>
      </c>
      <c r="D25" s="408">
        <v>169100</v>
      </c>
      <c r="E25" s="408"/>
    </row>
    <row r="26" spans="1:5" x14ac:dyDescent="0.2">
      <c r="A26" s="405" t="s">
        <v>38</v>
      </c>
      <c r="B26" s="417" t="s">
        <v>39</v>
      </c>
      <c r="C26" s="418">
        <f>SUMIFS(Summary!$J$99:$J$112,Summary!$B$99:$B$112,'Appr Schdl'!A26)</f>
        <v>690300</v>
      </c>
      <c r="D26" s="408">
        <v>465090</v>
      </c>
      <c r="E26" s="408"/>
    </row>
    <row r="27" spans="1:5" x14ac:dyDescent="0.2">
      <c r="A27" s="405">
        <v>10</v>
      </c>
      <c r="B27" s="417" t="s">
        <v>40</v>
      </c>
      <c r="C27" s="418">
        <f>SUMIFS(Summary!$J$99:$J$112,Summary!$B$99:$B$112,'Appr Schdl'!A27)</f>
        <v>2773200</v>
      </c>
      <c r="D27" s="408">
        <v>501810</v>
      </c>
      <c r="E27" s="408"/>
    </row>
    <row r="28" spans="1:5" x14ac:dyDescent="0.2">
      <c r="A28" s="405">
        <v>12</v>
      </c>
      <c r="B28" s="417" t="s">
        <v>41</v>
      </c>
      <c r="C28" s="418">
        <f>SUMIFS(Summary!$J$99:$J$112,Summary!$B$99:$B$112,'Appr Schdl'!A28)</f>
        <v>31739100</v>
      </c>
      <c r="D28" s="408">
        <v>459350</v>
      </c>
      <c r="E28" s="408"/>
    </row>
    <row r="29" spans="1:5" x14ac:dyDescent="0.2">
      <c r="A29" s="405">
        <v>13</v>
      </c>
      <c r="B29" s="417" t="s">
        <v>42</v>
      </c>
      <c r="C29" s="418">
        <f>SUMIFS(Summary!$J$99:$J$112,Summary!$B$99:$B$112,'Appr Schdl'!A29)</f>
        <v>629700</v>
      </c>
      <c r="D29" s="408"/>
      <c r="E29" s="408"/>
    </row>
    <row r="30" spans="1:5" x14ac:dyDescent="0.2">
      <c r="A30" s="405">
        <v>15</v>
      </c>
      <c r="B30" s="417" t="s">
        <v>43</v>
      </c>
      <c r="C30" s="418">
        <f>SUMIFS(Summary!$J$99:$J$112,Summary!$B$99:$B$112,'Appr Schdl'!A30)</f>
        <v>7600200</v>
      </c>
      <c r="D30" s="408">
        <v>2245020</v>
      </c>
      <c r="E30" s="408"/>
    </row>
    <row r="31" spans="1:5" x14ac:dyDescent="0.2">
      <c r="A31" s="405">
        <v>17</v>
      </c>
      <c r="B31" s="417" t="s">
        <v>44</v>
      </c>
      <c r="C31" s="418">
        <f>SUMIFS(Summary!$J$99:$J$112,Summary!$B$99:$B$112,'Appr Schdl'!A31)</f>
        <v>3976300</v>
      </c>
      <c r="D31" s="408">
        <v>3386880</v>
      </c>
      <c r="E31" s="408"/>
    </row>
    <row r="32" spans="1:5" x14ac:dyDescent="0.2">
      <c r="A32" s="405">
        <v>20</v>
      </c>
      <c r="B32" s="417" t="s">
        <v>45</v>
      </c>
      <c r="C32" s="418">
        <f>SUMIFS(Summary!$J$99:$J$112,Summary!$B$99:$B$112,'Appr Schdl'!A32)</f>
        <v>14232300</v>
      </c>
      <c r="D32" s="408">
        <v>1543590</v>
      </c>
      <c r="E32" s="408"/>
    </row>
    <row r="33" spans="1:5" x14ac:dyDescent="0.2">
      <c r="A33" s="405">
        <v>30</v>
      </c>
      <c r="B33" s="417" t="s">
        <v>46</v>
      </c>
      <c r="C33" s="418">
        <f>SUMIFS(Summary!$J$99:$J$112,Summary!$B$99:$B$112,'Appr Schdl'!A33)</f>
        <v>6003800</v>
      </c>
      <c r="D33" s="408"/>
      <c r="E33" s="408"/>
    </row>
    <row r="34" spans="1:5" x14ac:dyDescent="0.2">
      <c r="A34" s="405">
        <v>35</v>
      </c>
      <c r="B34" s="417" t="s">
        <v>47</v>
      </c>
      <c r="C34" s="418">
        <f>SUMIFS(Summary!$J$99:$J$112,Summary!$B$99:$B$112,'Appr Schdl'!A34)</f>
        <v>20715400</v>
      </c>
      <c r="D34" s="408"/>
      <c r="E34" s="408"/>
    </row>
    <row r="35" spans="1:5" x14ac:dyDescent="0.2">
      <c r="A35" s="405">
        <v>40</v>
      </c>
      <c r="B35" s="417" t="s">
        <v>48</v>
      </c>
      <c r="C35" s="418">
        <f>SUMIFS(Summary!$J$99:$J$112,Summary!$B$99:$B$112,'Appr Schdl'!A35)</f>
        <v>9977000</v>
      </c>
      <c r="D35" s="408"/>
      <c r="E35" s="408"/>
    </row>
    <row r="36" spans="1:5" x14ac:dyDescent="0.2">
      <c r="A36" s="405">
        <v>45</v>
      </c>
      <c r="B36" s="417" t="s">
        <v>49</v>
      </c>
      <c r="C36" s="418">
        <f>SUMIFS(Summary!$J$99:$J$112,Summary!$B$99:$B$112,'Appr Schdl'!A36)</f>
        <v>20966200</v>
      </c>
      <c r="D36" s="408"/>
      <c r="E36" s="408"/>
    </row>
    <row r="37" spans="1:5" ht="16.5" thickBot="1" x14ac:dyDescent="0.3">
      <c r="B37" s="419" t="s">
        <v>2256</v>
      </c>
      <c r="C37" s="420"/>
      <c r="D37" s="421">
        <v>54915119</v>
      </c>
      <c r="E37" s="422">
        <f>SUM(C23:C36)</f>
        <v>127368300</v>
      </c>
    </row>
    <row r="38" spans="1:5" ht="15.75" thickTop="1" x14ac:dyDescent="0.2">
      <c r="A38" s="423"/>
      <c r="B38" s="423"/>
      <c r="C38" s="424"/>
      <c r="D38" s="423"/>
      <c r="E38" s="423"/>
    </row>
    <row r="39" spans="1:5" ht="18" x14ac:dyDescent="0.25">
      <c r="B39" s="425" t="s">
        <v>2257</v>
      </c>
    </row>
    <row r="40" spans="1:5" ht="15.75" x14ac:dyDescent="0.25">
      <c r="B40" s="426" t="s">
        <v>2258</v>
      </c>
      <c r="E40" s="427">
        <f>E20</f>
        <v>43421800</v>
      </c>
    </row>
    <row r="41" spans="1:5" ht="15.75" x14ac:dyDescent="0.25">
      <c r="B41" s="426" t="s">
        <v>2255</v>
      </c>
      <c r="E41" s="427">
        <f>E37</f>
        <v>127368300</v>
      </c>
    </row>
    <row r="42" spans="1:5" ht="16.5" thickBot="1" x14ac:dyDescent="0.3">
      <c r="B42" s="428" t="s">
        <v>2259</v>
      </c>
      <c r="C42" s="429"/>
      <c r="D42" s="430"/>
      <c r="E42" s="431">
        <f>SUM(E40:E41)</f>
        <v>170790100</v>
      </c>
    </row>
    <row r="43" spans="1:5" x14ac:dyDescent="0.2">
      <c r="E43" s="402"/>
    </row>
    <row r="44" spans="1:5" x14ac:dyDescent="0.2">
      <c r="B44" s="432" t="s">
        <v>2260</v>
      </c>
      <c r="C44" s="433"/>
    </row>
  </sheetData>
  <mergeCells count="5">
    <mergeCell ref="B1:C1"/>
    <mergeCell ref="B3:C3"/>
    <mergeCell ref="B5:C5"/>
    <mergeCell ref="B7:C7"/>
    <mergeCell ref="B8:C8"/>
  </mergeCells>
  <printOptions horizontalCentered="1"/>
  <pageMargins left="0.15" right="0.15" top="0.15" bottom="0.25" header="0" footer="0"/>
  <pageSetup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Q43" sqref="Q43"/>
    </sheetView>
  </sheetViews>
  <sheetFormatPr defaultColWidth="12.42578125" defaultRowHeight="15" x14ac:dyDescent="0.2"/>
  <cols>
    <col min="1" max="1" width="11.7109375" style="391" customWidth="1"/>
    <col min="2" max="2" width="65.42578125" style="391" customWidth="1"/>
    <col min="3" max="3" width="18.85546875" style="391" customWidth="1"/>
    <col min="4" max="4" width="17.28515625" style="391" customWidth="1"/>
    <col min="5" max="256" width="12.42578125" style="391"/>
    <col min="257" max="257" width="11.7109375" style="391" customWidth="1"/>
    <col min="258" max="258" width="65.42578125" style="391" customWidth="1"/>
    <col min="259" max="259" width="18.85546875" style="391" customWidth="1"/>
    <col min="260" max="260" width="17.28515625" style="391" customWidth="1"/>
    <col min="261" max="512" width="12.42578125" style="391"/>
    <col min="513" max="513" width="11.7109375" style="391" customWidth="1"/>
    <col min="514" max="514" width="65.42578125" style="391" customWidth="1"/>
    <col min="515" max="515" width="18.85546875" style="391" customWidth="1"/>
    <col min="516" max="516" width="17.28515625" style="391" customWidth="1"/>
    <col min="517" max="768" width="12.42578125" style="391"/>
    <col min="769" max="769" width="11.7109375" style="391" customWidth="1"/>
    <col min="770" max="770" width="65.42578125" style="391" customWidth="1"/>
    <col min="771" max="771" width="18.85546875" style="391" customWidth="1"/>
    <col min="772" max="772" width="17.28515625" style="391" customWidth="1"/>
    <col min="773" max="1024" width="12.42578125" style="391"/>
    <col min="1025" max="1025" width="11.7109375" style="391" customWidth="1"/>
    <col min="1026" max="1026" width="65.42578125" style="391" customWidth="1"/>
    <col min="1027" max="1027" width="18.85546875" style="391" customWidth="1"/>
    <col min="1028" max="1028" width="17.28515625" style="391" customWidth="1"/>
    <col min="1029" max="1280" width="12.42578125" style="391"/>
    <col min="1281" max="1281" width="11.7109375" style="391" customWidth="1"/>
    <col min="1282" max="1282" width="65.42578125" style="391" customWidth="1"/>
    <col min="1283" max="1283" width="18.85546875" style="391" customWidth="1"/>
    <col min="1284" max="1284" width="17.28515625" style="391" customWidth="1"/>
    <col min="1285" max="1536" width="12.42578125" style="391"/>
    <col min="1537" max="1537" width="11.7109375" style="391" customWidth="1"/>
    <col min="1538" max="1538" width="65.42578125" style="391" customWidth="1"/>
    <col min="1539" max="1539" width="18.85546875" style="391" customWidth="1"/>
    <col min="1540" max="1540" width="17.28515625" style="391" customWidth="1"/>
    <col min="1541" max="1792" width="12.42578125" style="391"/>
    <col min="1793" max="1793" width="11.7109375" style="391" customWidth="1"/>
    <col min="1794" max="1794" width="65.42578125" style="391" customWidth="1"/>
    <col min="1795" max="1795" width="18.85546875" style="391" customWidth="1"/>
    <col min="1796" max="1796" width="17.28515625" style="391" customWidth="1"/>
    <col min="1797" max="2048" width="12.42578125" style="391"/>
    <col min="2049" max="2049" width="11.7109375" style="391" customWidth="1"/>
    <col min="2050" max="2050" width="65.42578125" style="391" customWidth="1"/>
    <col min="2051" max="2051" width="18.85546875" style="391" customWidth="1"/>
    <col min="2052" max="2052" width="17.28515625" style="391" customWidth="1"/>
    <col min="2053" max="2304" width="12.42578125" style="391"/>
    <col min="2305" max="2305" width="11.7109375" style="391" customWidth="1"/>
    <col min="2306" max="2306" width="65.42578125" style="391" customWidth="1"/>
    <col min="2307" max="2307" width="18.85546875" style="391" customWidth="1"/>
    <col min="2308" max="2308" width="17.28515625" style="391" customWidth="1"/>
    <col min="2309" max="2560" width="12.42578125" style="391"/>
    <col min="2561" max="2561" width="11.7109375" style="391" customWidth="1"/>
    <col min="2562" max="2562" width="65.42578125" style="391" customWidth="1"/>
    <col min="2563" max="2563" width="18.85546875" style="391" customWidth="1"/>
    <col min="2564" max="2564" width="17.28515625" style="391" customWidth="1"/>
    <col min="2565" max="2816" width="12.42578125" style="391"/>
    <col min="2817" max="2817" width="11.7109375" style="391" customWidth="1"/>
    <col min="2818" max="2818" width="65.42578125" style="391" customWidth="1"/>
    <col min="2819" max="2819" width="18.85546875" style="391" customWidth="1"/>
    <col min="2820" max="2820" width="17.28515625" style="391" customWidth="1"/>
    <col min="2821" max="3072" width="12.42578125" style="391"/>
    <col min="3073" max="3073" width="11.7109375" style="391" customWidth="1"/>
    <col min="3074" max="3074" width="65.42578125" style="391" customWidth="1"/>
    <col min="3075" max="3075" width="18.85546875" style="391" customWidth="1"/>
    <col min="3076" max="3076" width="17.28515625" style="391" customWidth="1"/>
    <col min="3077" max="3328" width="12.42578125" style="391"/>
    <col min="3329" max="3329" width="11.7109375" style="391" customWidth="1"/>
    <col min="3330" max="3330" width="65.42578125" style="391" customWidth="1"/>
    <col min="3331" max="3331" width="18.85546875" style="391" customWidth="1"/>
    <col min="3332" max="3332" width="17.28515625" style="391" customWidth="1"/>
    <col min="3333" max="3584" width="12.42578125" style="391"/>
    <col min="3585" max="3585" width="11.7109375" style="391" customWidth="1"/>
    <col min="3586" max="3586" width="65.42578125" style="391" customWidth="1"/>
    <col min="3587" max="3587" width="18.85546875" style="391" customWidth="1"/>
    <col min="3588" max="3588" width="17.28515625" style="391" customWidth="1"/>
    <col min="3589" max="3840" width="12.42578125" style="391"/>
    <col min="3841" max="3841" width="11.7109375" style="391" customWidth="1"/>
    <col min="3842" max="3842" width="65.42578125" style="391" customWidth="1"/>
    <col min="3843" max="3843" width="18.85546875" style="391" customWidth="1"/>
    <col min="3844" max="3844" width="17.28515625" style="391" customWidth="1"/>
    <col min="3845" max="4096" width="12.42578125" style="391"/>
    <col min="4097" max="4097" width="11.7109375" style="391" customWidth="1"/>
    <col min="4098" max="4098" width="65.42578125" style="391" customWidth="1"/>
    <col min="4099" max="4099" width="18.85546875" style="391" customWidth="1"/>
    <col min="4100" max="4100" width="17.28515625" style="391" customWidth="1"/>
    <col min="4101" max="4352" width="12.42578125" style="391"/>
    <col min="4353" max="4353" width="11.7109375" style="391" customWidth="1"/>
    <col min="4354" max="4354" width="65.42578125" style="391" customWidth="1"/>
    <col min="4355" max="4355" width="18.85546875" style="391" customWidth="1"/>
    <col min="4356" max="4356" width="17.28515625" style="391" customWidth="1"/>
    <col min="4357" max="4608" width="12.42578125" style="391"/>
    <col min="4609" max="4609" width="11.7109375" style="391" customWidth="1"/>
    <col min="4610" max="4610" width="65.42578125" style="391" customWidth="1"/>
    <col min="4611" max="4611" width="18.85546875" style="391" customWidth="1"/>
    <col min="4612" max="4612" width="17.28515625" style="391" customWidth="1"/>
    <col min="4613" max="4864" width="12.42578125" style="391"/>
    <col min="4865" max="4865" width="11.7109375" style="391" customWidth="1"/>
    <col min="4866" max="4866" width="65.42578125" style="391" customWidth="1"/>
    <col min="4867" max="4867" width="18.85546875" style="391" customWidth="1"/>
    <col min="4868" max="4868" width="17.28515625" style="391" customWidth="1"/>
    <col min="4869" max="5120" width="12.42578125" style="391"/>
    <col min="5121" max="5121" width="11.7109375" style="391" customWidth="1"/>
    <col min="5122" max="5122" width="65.42578125" style="391" customWidth="1"/>
    <col min="5123" max="5123" width="18.85546875" style="391" customWidth="1"/>
    <col min="5124" max="5124" width="17.28515625" style="391" customWidth="1"/>
    <col min="5125" max="5376" width="12.42578125" style="391"/>
    <col min="5377" max="5377" width="11.7109375" style="391" customWidth="1"/>
    <col min="5378" max="5378" width="65.42578125" style="391" customWidth="1"/>
    <col min="5379" max="5379" width="18.85546875" style="391" customWidth="1"/>
    <col min="5380" max="5380" width="17.28515625" style="391" customWidth="1"/>
    <col min="5381" max="5632" width="12.42578125" style="391"/>
    <col min="5633" max="5633" width="11.7109375" style="391" customWidth="1"/>
    <col min="5634" max="5634" width="65.42578125" style="391" customWidth="1"/>
    <col min="5635" max="5635" width="18.85546875" style="391" customWidth="1"/>
    <col min="5636" max="5636" width="17.28515625" style="391" customWidth="1"/>
    <col min="5637" max="5888" width="12.42578125" style="391"/>
    <col min="5889" max="5889" width="11.7109375" style="391" customWidth="1"/>
    <col min="5890" max="5890" width="65.42578125" style="391" customWidth="1"/>
    <col min="5891" max="5891" width="18.85546875" style="391" customWidth="1"/>
    <col min="5892" max="5892" width="17.28515625" style="391" customWidth="1"/>
    <col min="5893" max="6144" width="12.42578125" style="391"/>
    <col min="6145" max="6145" width="11.7109375" style="391" customWidth="1"/>
    <col min="6146" max="6146" width="65.42578125" style="391" customWidth="1"/>
    <col min="6147" max="6147" width="18.85546875" style="391" customWidth="1"/>
    <col min="6148" max="6148" width="17.28515625" style="391" customWidth="1"/>
    <col min="6149" max="6400" width="12.42578125" style="391"/>
    <col min="6401" max="6401" width="11.7109375" style="391" customWidth="1"/>
    <col min="6402" max="6402" width="65.42578125" style="391" customWidth="1"/>
    <col min="6403" max="6403" width="18.85546875" style="391" customWidth="1"/>
    <col min="6404" max="6404" width="17.28515625" style="391" customWidth="1"/>
    <col min="6405" max="6656" width="12.42578125" style="391"/>
    <col min="6657" max="6657" width="11.7109375" style="391" customWidth="1"/>
    <col min="6658" max="6658" width="65.42578125" style="391" customWidth="1"/>
    <col min="6659" max="6659" width="18.85546875" style="391" customWidth="1"/>
    <col min="6660" max="6660" width="17.28515625" style="391" customWidth="1"/>
    <col min="6661" max="6912" width="12.42578125" style="391"/>
    <col min="6913" max="6913" width="11.7109375" style="391" customWidth="1"/>
    <col min="6914" max="6914" width="65.42578125" style="391" customWidth="1"/>
    <col min="6915" max="6915" width="18.85546875" style="391" customWidth="1"/>
    <col min="6916" max="6916" width="17.28515625" style="391" customWidth="1"/>
    <col min="6917" max="7168" width="12.42578125" style="391"/>
    <col min="7169" max="7169" width="11.7109375" style="391" customWidth="1"/>
    <col min="7170" max="7170" width="65.42578125" style="391" customWidth="1"/>
    <col min="7171" max="7171" width="18.85546875" style="391" customWidth="1"/>
    <col min="7172" max="7172" width="17.28515625" style="391" customWidth="1"/>
    <col min="7173" max="7424" width="12.42578125" style="391"/>
    <col min="7425" max="7425" width="11.7109375" style="391" customWidth="1"/>
    <col min="7426" max="7426" width="65.42578125" style="391" customWidth="1"/>
    <col min="7427" max="7427" width="18.85546875" style="391" customWidth="1"/>
    <col min="7428" max="7428" width="17.28515625" style="391" customWidth="1"/>
    <col min="7429" max="7680" width="12.42578125" style="391"/>
    <col min="7681" max="7681" width="11.7109375" style="391" customWidth="1"/>
    <col min="7682" max="7682" width="65.42578125" style="391" customWidth="1"/>
    <col min="7683" max="7683" width="18.85546875" style="391" customWidth="1"/>
    <col min="7684" max="7684" width="17.28515625" style="391" customWidth="1"/>
    <col min="7685" max="7936" width="12.42578125" style="391"/>
    <col min="7937" max="7937" width="11.7109375" style="391" customWidth="1"/>
    <col min="7938" max="7938" width="65.42578125" style="391" customWidth="1"/>
    <col min="7939" max="7939" width="18.85546875" style="391" customWidth="1"/>
    <col min="7940" max="7940" width="17.28515625" style="391" customWidth="1"/>
    <col min="7941" max="8192" width="12.42578125" style="391"/>
    <col min="8193" max="8193" width="11.7109375" style="391" customWidth="1"/>
    <col min="8194" max="8194" width="65.42578125" style="391" customWidth="1"/>
    <col min="8195" max="8195" width="18.85546875" style="391" customWidth="1"/>
    <col min="8196" max="8196" width="17.28515625" style="391" customWidth="1"/>
    <col min="8197" max="8448" width="12.42578125" style="391"/>
    <col min="8449" max="8449" width="11.7109375" style="391" customWidth="1"/>
    <col min="8450" max="8450" width="65.42578125" style="391" customWidth="1"/>
    <col min="8451" max="8451" width="18.85546875" style="391" customWidth="1"/>
    <col min="8452" max="8452" width="17.28515625" style="391" customWidth="1"/>
    <col min="8453" max="8704" width="12.42578125" style="391"/>
    <col min="8705" max="8705" width="11.7109375" style="391" customWidth="1"/>
    <col min="8706" max="8706" width="65.42578125" style="391" customWidth="1"/>
    <col min="8707" max="8707" width="18.85546875" style="391" customWidth="1"/>
    <col min="8708" max="8708" width="17.28515625" style="391" customWidth="1"/>
    <col min="8709" max="8960" width="12.42578125" style="391"/>
    <col min="8961" max="8961" width="11.7109375" style="391" customWidth="1"/>
    <col min="8962" max="8962" width="65.42578125" style="391" customWidth="1"/>
    <col min="8963" max="8963" width="18.85546875" style="391" customWidth="1"/>
    <col min="8964" max="8964" width="17.28515625" style="391" customWidth="1"/>
    <col min="8965" max="9216" width="12.42578125" style="391"/>
    <col min="9217" max="9217" width="11.7109375" style="391" customWidth="1"/>
    <col min="9218" max="9218" width="65.42578125" style="391" customWidth="1"/>
    <col min="9219" max="9219" width="18.85546875" style="391" customWidth="1"/>
    <col min="9220" max="9220" width="17.28515625" style="391" customWidth="1"/>
    <col min="9221" max="9472" width="12.42578125" style="391"/>
    <col min="9473" max="9473" width="11.7109375" style="391" customWidth="1"/>
    <col min="9474" max="9474" width="65.42578125" style="391" customWidth="1"/>
    <col min="9475" max="9475" width="18.85546875" style="391" customWidth="1"/>
    <col min="9476" max="9476" width="17.28515625" style="391" customWidth="1"/>
    <col min="9477" max="9728" width="12.42578125" style="391"/>
    <col min="9729" max="9729" width="11.7109375" style="391" customWidth="1"/>
    <col min="9730" max="9730" width="65.42578125" style="391" customWidth="1"/>
    <col min="9731" max="9731" width="18.85546875" style="391" customWidth="1"/>
    <col min="9732" max="9732" width="17.28515625" style="391" customWidth="1"/>
    <col min="9733" max="9984" width="12.42578125" style="391"/>
    <col min="9985" max="9985" width="11.7109375" style="391" customWidth="1"/>
    <col min="9986" max="9986" width="65.42578125" style="391" customWidth="1"/>
    <col min="9987" max="9987" width="18.85546875" style="391" customWidth="1"/>
    <col min="9988" max="9988" width="17.28515625" style="391" customWidth="1"/>
    <col min="9989" max="10240" width="12.42578125" style="391"/>
    <col min="10241" max="10241" width="11.7109375" style="391" customWidth="1"/>
    <col min="10242" max="10242" width="65.42578125" style="391" customWidth="1"/>
    <col min="10243" max="10243" width="18.85546875" style="391" customWidth="1"/>
    <col min="10244" max="10244" width="17.28515625" style="391" customWidth="1"/>
    <col min="10245" max="10496" width="12.42578125" style="391"/>
    <col min="10497" max="10497" width="11.7109375" style="391" customWidth="1"/>
    <col min="10498" max="10498" width="65.42578125" style="391" customWidth="1"/>
    <col min="10499" max="10499" width="18.85546875" style="391" customWidth="1"/>
    <col min="10500" max="10500" width="17.28515625" style="391" customWidth="1"/>
    <col min="10501" max="10752" width="12.42578125" style="391"/>
    <col min="10753" max="10753" width="11.7109375" style="391" customWidth="1"/>
    <col min="10754" max="10754" width="65.42578125" style="391" customWidth="1"/>
    <col min="10755" max="10755" width="18.85546875" style="391" customWidth="1"/>
    <col min="10756" max="10756" width="17.28515625" style="391" customWidth="1"/>
    <col min="10757" max="11008" width="12.42578125" style="391"/>
    <col min="11009" max="11009" width="11.7109375" style="391" customWidth="1"/>
    <col min="11010" max="11010" width="65.42578125" style="391" customWidth="1"/>
    <col min="11011" max="11011" width="18.85546875" style="391" customWidth="1"/>
    <col min="11012" max="11012" width="17.28515625" style="391" customWidth="1"/>
    <col min="11013" max="11264" width="12.42578125" style="391"/>
    <col min="11265" max="11265" width="11.7109375" style="391" customWidth="1"/>
    <col min="11266" max="11266" width="65.42578125" style="391" customWidth="1"/>
    <col min="11267" max="11267" width="18.85546875" style="391" customWidth="1"/>
    <col min="11268" max="11268" width="17.28515625" style="391" customWidth="1"/>
    <col min="11269" max="11520" width="12.42578125" style="391"/>
    <col min="11521" max="11521" width="11.7109375" style="391" customWidth="1"/>
    <col min="11522" max="11522" width="65.42578125" style="391" customWidth="1"/>
    <col min="11523" max="11523" width="18.85546875" style="391" customWidth="1"/>
    <col min="11524" max="11524" width="17.28515625" style="391" customWidth="1"/>
    <col min="11525" max="11776" width="12.42578125" style="391"/>
    <col min="11777" max="11777" width="11.7109375" style="391" customWidth="1"/>
    <col min="11778" max="11778" width="65.42578125" style="391" customWidth="1"/>
    <col min="11779" max="11779" width="18.85546875" style="391" customWidth="1"/>
    <col min="11780" max="11780" width="17.28515625" style="391" customWidth="1"/>
    <col min="11781" max="12032" width="12.42578125" style="391"/>
    <col min="12033" max="12033" width="11.7109375" style="391" customWidth="1"/>
    <col min="12034" max="12034" width="65.42578125" style="391" customWidth="1"/>
    <col min="12035" max="12035" width="18.85546875" style="391" customWidth="1"/>
    <col min="12036" max="12036" width="17.28515625" style="391" customWidth="1"/>
    <col min="12037" max="12288" width="12.42578125" style="391"/>
    <col min="12289" max="12289" width="11.7109375" style="391" customWidth="1"/>
    <col min="12290" max="12290" width="65.42578125" style="391" customWidth="1"/>
    <col min="12291" max="12291" width="18.85546875" style="391" customWidth="1"/>
    <col min="12292" max="12292" width="17.28515625" style="391" customWidth="1"/>
    <col min="12293" max="12544" width="12.42578125" style="391"/>
    <col min="12545" max="12545" width="11.7109375" style="391" customWidth="1"/>
    <col min="12546" max="12546" width="65.42578125" style="391" customWidth="1"/>
    <col min="12547" max="12547" width="18.85546875" style="391" customWidth="1"/>
    <col min="12548" max="12548" width="17.28515625" style="391" customWidth="1"/>
    <col min="12549" max="12800" width="12.42578125" style="391"/>
    <col min="12801" max="12801" width="11.7109375" style="391" customWidth="1"/>
    <col min="12802" max="12802" width="65.42578125" style="391" customWidth="1"/>
    <col min="12803" max="12803" width="18.85546875" style="391" customWidth="1"/>
    <col min="12804" max="12804" width="17.28515625" style="391" customWidth="1"/>
    <col min="12805" max="13056" width="12.42578125" style="391"/>
    <col min="13057" max="13057" width="11.7109375" style="391" customWidth="1"/>
    <col min="13058" max="13058" width="65.42578125" style="391" customWidth="1"/>
    <col min="13059" max="13059" width="18.85546875" style="391" customWidth="1"/>
    <col min="13060" max="13060" width="17.28515625" style="391" customWidth="1"/>
    <col min="13061" max="13312" width="12.42578125" style="391"/>
    <col min="13313" max="13313" width="11.7109375" style="391" customWidth="1"/>
    <col min="13314" max="13314" width="65.42578125" style="391" customWidth="1"/>
    <col min="13315" max="13315" width="18.85546875" style="391" customWidth="1"/>
    <col min="13316" max="13316" width="17.28515625" style="391" customWidth="1"/>
    <col min="13317" max="13568" width="12.42578125" style="391"/>
    <col min="13569" max="13569" width="11.7109375" style="391" customWidth="1"/>
    <col min="13570" max="13570" width="65.42578125" style="391" customWidth="1"/>
    <col min="13571" max="13571" width="18.85546875" style="391" customWidth="1"/>
    <col min="13572" max="13572" width="17.28515625" style="391" customWidth="1"/>
    <col min="13573" max="13824" width="12.42578125" style="391"/>
    <col min="13825" max="13825" width="11.7109375" style="391" customWidth="1"/>
    <col min="13826" max="13826" width="65.42578125" style="391" customWidth="1"/>
    <col min="13827" max="13827" width="18.85546875" style="391" customWidth="1"/>
    <col min="13828" max="13828" width="17.28515625" style="391" customWidth="1"/>
    <col min="13829" max="14080" width="12.42578125" style="391"/>
    <col min="14081" max="14081" width="11.7109375" style="391" customWidth="1"/>
    <col min="14082" max="14082" width="65.42578125" style="391" customWidth="1"/>
    <col min="14083" max="14083" width="18.85546875" style="391" customWidth="1"/>
    <col min="14084" max="14084" width="17.28515625" style="391" customWidth="1"/>
    <col min="14085" max="14336" width="12.42578125" style="391"/>
    <col min="14337" max="14337" width="11.7109375" style="391" customWidth="1"/>
    <col min="14338" max="14338" width="65.42578125" style="391" customWidth="1"/>
    <col min="14339" max="14339" width="18.85546875" style="391" customWidth="1"/>
    <col min="14340" max="14340" width="17.28515625" style="391" customWidth="1"/>
    <col min="14341" max="14592" width="12.42578125" style="391"/>
    <col min="14593" max="14593" width="11.7109375" style="391" customWidth="1"/>
    <col min="14594" max="14594" width="65.42578125" style="391" customWidth="1"/>
    <col min="14595" max="14595" width="18.85546875" style="391" customWidth="1"/>
    <col min="14596" max="14596" width="17.28515625" style="391" customWidth="1"/>
    <col min="14597" max="14848" width="12.42578125" style="391"/>
    <col min="14849" max="14849" width="11.7109375" style="391" customWidth="1"/>
    <col min="14850" max="14850" width="65.42578125" style="391" customWidth="1"/>
    <col min="14851" max="14851" width="18.85546875" style="391" customWidth="1"/>
    <col min="14852" max="14852" width="17.28515625" style="391" customWidth="1"/>
    <col min="14853" max="15104" width="12.42578125" style="391"/>
    <col min="15105" max="15105" width="11.7109375" style="391" customWidth="1"/>
    <col min="15106" max="15106" width="65.42578125" style="391" customWidth="1"/>
    <col min="15107" max="15107" width="18.85546875" style="391" customWidth="1"/>
    <col min="15108" max="15108" width="17.28515625" style="391" customWidth="1"/>
    <col min="15109" max="15360" width="12.42578125" style="391"/>
    <col min="15361" max="15361" width="11.7109375" style="391" customWidth="1"/>
    <col min="15362" max="15362" width="65.42578125" style="391" customWidth="1"/>
    <col min="15363" max="15363" width="18.85546875" style="391" customWidth="1"/>
    <col min="15364" max="15364" width="17.28515625" style="391" customWidth="1"/>
    <col min="15365" max="15616" width="12.42578125" style="391"/>
    <col min="15617" max="15617" width="11.7109375" style="391" customWidth="1"/>
    <col min="15618" max="15618" width="65.42578125" style="391" customWidth="1"/>
    <col min="15619" max="15619" width="18.85546875" style="391" customWidth="1"/>
    <col min="15620" max="15620" width="17.28515625" style="391" customWidth="1"/>
    <col min="15621" max="15872" width="12.42578125" style="391"/>
    <col min="15873" max="15873" width="11.7109375" style="391" customWidth="1"/>
    <col min="15874" max="15874" width="65.42578125" style="391" customWidth="1"/>
    <col min="15875" max="15875" width="18.85546875" style="391" customWidth="1"/>
    <col min="15876" max="15876" width="17.28515625" style="391" customWidth="1"/>
    <col min="15877" max="16128" width="12.42578125" style="391"/>
    <col min="16129" max="16129" width="11.7109375" style="391" customWidth="1"/>
    <col min="16130" max="16130" width="65.42578125" style="391" customWidth="1"/>
    <col min="16131" max="16131" width="18.85546875" style="391" customWidth="1"/>
    <col min="16132" max="16132" width="17.28515625" style="391" customWidth="1"/>
    <col min="16133" max="16384" width="12.42578125" style="391"/>
  </cols>
  <sheetData>
    <row r="1" spans="1:4" ht="18.75" customHeight="1" x14ac:dyDescent="0.25">
      <c r="A1" s="434" t="s">
        <v>2261</v>
      </c>
      <c r="B1" s="434"/>
      <c r="C1" s="398"/>
      <c r="D1" s="398"/>
    </row>
    <row r="2" spans="1:4" ht="21" customHeight="1" x14ac:dyDescent="0.25">
      <c r="A2" s="430"/>
      <c r="B2" s="395" t="s">
        <v>2262</v>
      </c>
      <c r="C2" s="398"/>
      <c r="D2" s="398"/>
    </row>
    <row r="3" spans="1:4" ht="24" customHeight="1" x14ac:dyDescent="0.25">
      <c r="A3" s="434" t="s">
        <v>2263</v>
      </c>
      <c r="B3" s="398"/>
      <c r="C3" s="398"/>
      <c r="D3" s="398"/>
    </row>
    <row r="4" spans="1:4" ht="48" customHeight="1" thickBot="1" x14ac:dyDescent="0.3">
      <c r="A4" s="435" t="s">
        <v>2264</v>
      </c>
      <c r="B4" s="436" t="s">
        <v>2265</v>
      </c>
      <c r="C4" s="437" t="s">
        <v>2266</v>
      </c>
      <c r="D4" s="438" t="s">
        <v>2267</v>
      </c>
    </row>
    <row r="5" spans="1:4" ht="20.100000000000001" customHeight="1" x14ac:dyDescent="0.2">
      <c r="A5" s="439" t="s">
        <v>32</v>
      </c>
      <c r="B5" s="440" t="s">
        <v>33</v>
      </c>
      <c r="C5" s="441">
        <f>Summary!J119</f>
        <v>6051200</v>
      </c>
      <c r="D5" s="441">
        <f>Summary!I119</f>
        <v>6030500</v>
      </c>
    </row>
    <row r="6" spans="1:4" ht="20.100000000000001" customHeight="1" x14ac:dyDescent="0.2">
      <c r="A6" s="439" t="s">
        <v>34</v>
      </c>
      <c r="B6" s="440" t="s">
        <v>35</v>
      </c>
      <c r="C6" s="441">
        <f>Summary!J120</f>
        <v>1682700</v>
      </c>
      <c r="D6" s="441">
        <f>Summary!I120</f>
        <v>1592700</v>
      </c>
    </row>
    <row r="7" spans="1:4" ht="20.100000000000001" customHeight="1" x14ac:dyDescent="0.2">
      <c r="A7" s="439" t="s">
        <v>36</v>
      </c>
      <c r="B7" s="440" t="s">
        <v>37</v>
      </c>
      <c r="C7" s="441">
        <f>Summary!J121</f>
        <v>330900</v>
      </c>
      <c r="D7" s="441">
        <f>Summary!I121</f>
        <v>328100</v>
      </c>
    </row>
    <row r="8" spans="1:4" ht="20.100000000000001" customHeight="1" x14ac:dyDescent="0.2">
      <c r="A8" s="439" t="s">
        <v>38</v>
      </c>
      <c r="B8" s="440" t="s">
        <v>39</v>
      </c>
      <c r="C8" s="441">
        <f>Summary!J122</f>
        <v>690300</v>
      </c>
      <c r="D8" s="441">
        <f>Summary!I122</f>
        <v>687700</v>
      </c>
    </row>
    <row r="9" spans="1:4" ht="20.100000000000001" customHeight="1" x14ac:dyDescent="0.2">
      <c r="A9" s="439">
        <v>10</v>
      </c>
      <c r="B9" s="440" t="s">
        <v>40</v>
      </c>
      <c r="C9" s="441">
        <f>Summary!J123</f>
        <v>2773200</v>
      </c>
      <c r="D9" s="441">
        <f>Summary!I123</f>
        <v>2764000</v>
      </c>
    </row>
    <row r="10" spans="1:4" ht="20.100000000000001" customHeight="1" x14ac:dyDescent="0.2">
      <c r="A10" s="439">
        <v>12</v>
      </c>
      <c r="B10" s="440" t="s">
        <v>41</v>
      </c>
      <c r="C10" s="441">
        <f>Summary!J124</f>
        <v>31739100</v>
      </c>
      <c r="D10" s="441">
        <f>Summary!I124</f>
        <v>29710000</v>
      </c>
    </row>
    <row r="11" spans="1:4" ht="20.100000000000001" customHeight="1" x14ac:dyDescent="0.2">
      <c r="A11" s="439">
        <v>13</v>
      </c>
      <c r="B11" s="440" t="s">
        <v>42</v>
      </c>
      <c r="C11" s="441">
        <f>Summary!J125</f>
        <v>629700</v>
      </c>
      <c r="D11" s="441">
        <f>Summary!I125</f>
        <v>722100</v>
      </c>
    </row>
    <row r="12" spans="1:4" ht="20.100000000000001" customHeight="1" x14ac:dyDescent="0.2">
      <c r="A12" s="439">
        <v>15</v>
      </c>
      <c r="B12" s="440" t="s">
        <v>43</v>
      </c>
      <c r="C12" s="441">
        <f>Summary!J126</f>
        <v>8163900</v>
      </c>
      <c r="D12" s="441">
        <f>Summary!I126</f>
        <v>11062600</v>
      </c>
    </row>
    <row r="13" spans="1:4" ht="20.100000000000001" customHeight="1" x14ac:dyDescent="0.2">
      <c r="A13" s="439">
        <v>17</v>
      </c>
      <c r="B13" s="440" t="s">
        <v>44</v>
      </c>
      <c r="C13" s="441">
        <f>Summary!J127</f>
        <v>11342600</v>
      </c>
      <c r="D13" s="441">
        <f>Summary!I127</f>
        <v>15149600</v>
      </c>
    </row>
    <row r="14" spans="1:4" ht="20.100000000000001" customHeight="1" x14ac:dyDescent="0.2">
      <c r="A14" s="439">
        <v>20</v>
      </c>
      <c r="B14" s="440" t="s">
        <v>45</v>
      </c>
      <c r="C14" s="441">
        <f>Summary!J128</f>
        <v>39741500</v>
      </c>
      <c r="D14" s="441">
        <f>Summary!I128</f>
        <v>71948600</v>
      </c>
    </row>
    <row r="15" spans="1:4" ht="20.100000000000001" customHeight="1" x14ac:dyDescent="0.2">
      <c r="A15" s="439">
        <v>30</v>
      </c>
      <c r="B15" s="440" t="s">
        <v>46</v>
      </c>
      <c r="C15" s="441">
        <f>Summary!J129</f>
        <v>8711400</v>
      </c>
      <c r="D15" s="441">
        <f>Summary!I129</f>
        <v>7517200</v>
      </c>
    </row>
    <row r="16" spans="1:4" ht="20.100000000000001" customHeight="1" x14ac:dyDescent="0.2">
      <c r="A16" s="439">
        <v>35</v>
      </c>
      <c r="B16" s="440" t="s">
        <v>47</v>
      </c>
      <c r="C16" s="441">
        <f>Summary!J130</f>
        <v>27990400</v>
      </c>
      <c r="D16" s="441">
        <f>Summary!I130</f>
        <v>26147200</v>
      </c>
    </row>
    <row r="17" spans="1:4" ht="20.100000000000001" customHeight="1" x14ac:dyDescent="0.2">
      <c r="A17" s="439">
        <v>40</v>
      </c>
      <c r="B17" s="440" t="s">
        <v>48</v>
      </c>
      <c r="C17" s="441">
        <f>Summary!J131</f>
        <v>9977000</v>
      </c>
      <c r="D17" s="441">
        <f>Summary!I131</f>
        <v>8868100</v>
      </c>
    </row>
    <row r="18" spans="1:4" ht="20.100000000000001" customHeight="1" x14ac:dyDescent="0.2">
      <c r="A18" s="439">
        <v>45</v>
      </c>
      <c r="B18" s="440" t="s">
        <v>49</v>
      </c>
      <c r="C18" s="441">
        <f>Summary!J132</f>
        <v>20966200</v>
      </c>
      <c r="D18" s="441">
        <f>Summary!I132</f>
        <v>15730800</v>
      </c>
    </row>
    <row r="19" spans="1:4" ht="20.100000000000001" customHeight="1" thickBot="1" x14ac:dyDescent="0.3">
      <c r="B19" s="442" t="s">
        <v>2268</v>
      </c>
      <c r="C19" s="443">
        <f>SUM(C5:C18)</f>
        <v>170790100</v>
      </c>
      <c r="D19" s="443">
        <f>SUM(D5:D18)</f>
        <v>198259200</v>
      </c>
    </row>
    <row r="20" spans="1:4" ht="15.75" thickTop="1" x14ac:dyDescent="0.2">
      <c r="C20" s="444"/>
      <c r="D20" s="444"/>
    </row>
  </sheetData>
  <printOptions horizontalCentered="1"/>
  <pageMargins left="0.5" right="0.5" top="0.36666666666666697" bottom="0.37777777777777799"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335"/>
  <sheetViews>
    <sheetView view="pageBreakPreview" zoomScaleNormal="100" zoomScaleSheetLayoutView="100" workbookViewId="0">
      <selection sqref="A1:J1"/>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11.140625" style="185" customWidth="1"/>
    <col min="6" max="6" width="10.5703125" style="185" customWidth="1"/>
    <col min="7" max="7" width="9.85546875" style="185" customWidth="1"/>
    <col min="8" max="10" width="9.85546875" style="98" customWidth="1"/>
    <col min="11" max="16384" width="9.140625" style="98"/>
  </cols>
  <sheetData>
    <row r="1" spans="1:10" x14ac:dyDescent="0.2">
      <c r="A1" s="473" t="s">
        <v>235</v>
      </c>
      <c r="B1" s="473"/>
      <c r="C1" s="474"/>
      <c r="D1" s="474"/>
      <c r="E1" s="474"/>
      <c r="F1" s="474"/>
      <c r="G1" s="474"/>
      <c r="H1" s="474"/>
      <c r="I1" s="474"/>
      <c r="J1" s="474"/>
    </row>
    <row r="2" spans="1:10" x14ac:dyDescent="0.2">
      <c r="A2" s="473" t="s">
        <v>236</v>
      </c>
      <c r="B2" s="473"/>
      <c r="C2" s="475"/>
      <c r="D2" s="475"/>
      <c r="E2" s="475"/>
      <c r="F2" s="475"/>
      <c r="G2" s="475"/>
      <c r="H2" s="475"/>
      <c r="I2" s="475"/>
      <c r="J2" s="475"/>
    </row>
    <row r="3" spans="1:10" ht="8.25" customHeight="1" x14ac:dyDescent="0.2">
      <c r="A3" s="476"/>
      <c r="B3" s="477"/>
      <c r="C3" s="477"/>
      <c r="D3" s="477"/>
      <c r="E3" s="477"/>
      <c r="F3" s="477"/>
      <c r="G3" s="477"/>
      <c r="H3" s="477"/>
      <c r="I3" s="477"/>
      <c r="J3" s="478"/>
    </row>
    <row r="4" spans="1:10" x14ac:dyDescent="0.2">
      <c r="A4" s="99" t="s">
        <v>237</v>
      </c>
      <c r="B4" s="100" t="s">
        <v>238</v>
      </c>
      <c r="C4" s="100"/>
      <c r="D4" s="100"/>
      <c r="E4" s="100"/>
      <c r="F4" s="100"/>
      <c r="G4" s="100"/>
      <c r="H4" s="101"/>
      <c r="I4" s="101"/>
      <c r="J4" s="102"/>
    </row>
    <row r="5" spans="1:10" x14ac:dyDescent="0.2">
      <c r="A5" s="103"/>
      <c r="B5" s="100" t="s">
        <v>239</v>
      </c>
      <c r="C5" s="104"/>
      <c r="D5" s="104"/>
      <c r="E5" s="100"/>
      <c r="F5" s="100"/>
      <c r="G5" s="100"/>
      <c r="H5" s="105"/>
      <c r="I5" s="105"/>
      <c r="J5" s="106"/>
    </row>
    <row r="6" spans="1:10" x14ac:dyDescent="0.2">
      <c r="A6" s="103"/>
      <c r="B6" s="100" t="s">
        <v>2283</v>
      </c>
      <c r="C6" s="107"/>
      <c r="D6" s="108"/>
      <c r="E6" s="108"/>
      <c r="F6" s="108"/>
      <c r="G6" s="108"/>
      <c r="H6" s="108"/>
      <c r="I6" s="105"/>
      <c r="J6" s="106">
        <f>H50</f>
        <v>6051200</v>
      </c>
    </row>
    <row r="7" spans="1:10" x14ac:dyDescent="0.2">
      <c r="A7" s="109" t="s">
        <v>240</v>
      </c>
      <c r="B7" s="110" t="s">
        <v>241</v>
      </c>
      <c r="C7" s="100"/>
      <c r="D7" s="100" t="s">
        <v>242</v>
      </c>
      <c r="E7" s="108"/>
      <c r="F7" s="108"/>
      <c r="G7" s="108"/>
      <c r="H7" s="100"/>
      <c r="I7" s="111"/>
      <c r="J7" s="112"/>
    </row>
    <row r="8" spans="1:10" ht="15" thickBot="1" x14ac:dyDescent="0.25">
      <c r="A8" s="113" t="s">
        <v>243</v>
      </c>
      <c r="B8" s="114" t="s">
        <v>244</v>
      </c>
      <c r="C8" s="114"/>
      <c r="D8" s="115"/>
      <c r="E8" s="116"/>
      <c r="F8" s="116"/>
      <c r="G8" s="116"/>
      <c r="H8" s="117"/>
      <c r="I8" s="117"/>
      <c r="J8" s="118"/>
    </row>
    <row r="9" spans="1:10" ht="7.15" customHeight="1" x14ac:dyDescent="0.2">
      <c r="A9" s="479"/>
      <c r="B9" s="480"/>
      <c r="C9" s="480"/>
      <c r="D9" s="480"/>
      <c r="E9" s="480"/>
      <c r="F9" s="480"/>
      <c r="G9" s="480"/>
      <c r="H9" s="480"/>
      <c r="I9" s="480"/>
      <c r="J9" s="481"/>
    </row>
    <row r="10" spans="1:10" x14ac:dyDescent="0.2">
      <c r="A10" s="482" t="s">
        <v>245</v>
      </c>
      <c r="B10" s="482"/>
      <c r="C10" s="482"/>
      <c r="D10" s="482"/>
      <c r="E10" s="482"/>
      <c r="F10" s="482"/>
      <c r="G10" s="482"/>
      <c r="H10" s="482"/>
      <c r="I10" s="482"/>
      <c r="J10" s="482"/>
    </row>
    <row r="11" spans="1:10" ht="15" customHeight="1" x14ac:dyDescent="0.2">
      <c r="A11" s="483" t="s">
        <v>246</v>
      </c>
      <c r="B11" s="483"/>
      <c r="C11" s="483"/>
      <c r="D11" s="483"/>
      <c r="E11" s="483"/>
      <c r="F11" s="483"/>
      <c r="G11" s="483"/>
      <c r="H11" s="483"/>
      <c r="I11" s="483"/>
      <c r="J11" s="483"/>
    </row>
    <row r="12" spans="1:10" ht="5.45" customHeight="1" x14ac:dyDescent="0.2">
      <c r="A12" s="483"/>
      <c r="B12" s="483"/>
      <c r="C12" s="483"/>
      <c r="D12" s="483"/>
      <c r="E12" s="483"/>
      <c r="F12" s="483"/>
      <c r="G12" s="483"/>
      <c r="H12" s="483"/>
      <c r="I12" s="483"/>
      <c r="J12" s="483"/>
    </row>
    <row r="13" spans="1:10" ht="15" customHeight="1" x14ac:dyDescent="0.2">
      <c r="A13" s="482" t="s">
        <v>247</v>
      </c>
      <c r="B13" s="482"/>
      <c r="C13" s="482"/>
      <c r="D13" s="482"/>
      <c r="E13" s="482"/>
      <c r="F13" s="482"/>
      <c r="G13" s="482"/>
      <c r="H13" s="482"/>
      <c r="I13" s="482"/>
      <c r="J13" s="482"/>
    </row>
    <row r="14" spans="1:10" ht="15.75" customHeight="1" x14ac:dyDescent="0.2">
      <c r="A14" s="483" t="s">
        <v>248</v>
      </c>
      <c r="B14" s="483"/>
      <c r="C14" s="483"/>
      <c r="D14" s="483"/>
      <c r="E14" s="483"/>
      <c r="F14" s="483"/>
      <c r="G14" s="483"/>
      <c r="H14" s="483"/>
      <c r="I14" s="483"/>
      <c r="J14" s="483"/>
    </row>
    <row r="15" spans="1:10" ht="7.9" customHeight="1" x14ac:dyDescent="0.2">
      <c r="A15" s="483"/>
      <c r="B15" s="483"/>
      <c r="C15" s="483"/>
      <c r="D15" s="483"/>
      <c r="E15" s="483"/>
      <c r="F15" s="483"/>
      <c r="G15" s="483"/>
      <c r="H15" s="483"/>
      <c r="I15" s="483"/>
      <c r="J15" s="483"/>
    </row>
    <row r="16" spans="1:10" x14ac:dyDescent="0.2">
      <c r="A16" s="482" t="s">
        <v>249</v>
      </c>
      <c r="B16" s="482"/>
      <c r="C16" s="482"/>
      <c r="D16" s="482"/>
      <c r="E16" s="482"/>
      <c r="F16" s="482"/>
      <c r="G16" s="482"/>
      <c r="H16" s="482"/>
      <c r="I16" s="482"/>
      <c r="J16" s="482"/>
    </row>
    <row r="17" spans="1:10" x14ac:dyDescent="0.2">
      <c r="A17" s="483" t="s">
        <v>250</v>
      </c>
      <c r="B17" s="483"/>
      <c r="C17" s="483"/>
      <c r="D17" s="483"/>
      <c r="E17" s="483"/>
      <c r="F17" s="483"/>
      <c r="G17" s="483"/>
      <c r="H17" s="483"/>
      <c r="I17" s="483"/>
      <c r="J17" s="483"/>
    </row>
    <row r="18" spans="1:10" ht="5.45" customHeight="1" x14ac:dyDescent="0.2">
      <c r="A18" s="483"/>
      <c r="B18" s="483"/>
      <c r="C18" s="483"/>
      <c r="D18" s="483"/>
      <c r="E18" s="483"/>
      <c r="F18" s="483"/>
      <c r="G18" s="483"/>
      <c r="H18" s="483"/>
      <c r="I18" s="483"/>
      <c r="J18" s="483"/>
    </row>
    <row r="19" spans="1:10" ht="15" customHeight="1" x14ac:dyDescent="0.2">
      <c r="A19" s="482" t="s">
        <v>251</v>
      </c>
      <c r="B19" s="482"/>
      <c r="C19" s="482"/>
      <c r="D19" s="482"/>
      <c r="E19" s="482"/>
      <c r="F19" s="482"/>
      <c r="G19" s="482"/>
      <c r="H19" s="482"/>
      <c r="I19" s="482"/>
      <c r="J19" s="482"/>
    </row>
    <row r="20" spans="1:10" x14ac:dyDescent="0.2">
      <c r="A20" s="483" t="s">
        <v>252</v>
      </c>
      <c r="B20" s="483"/>
      <c r="C20" s="483"/>
      <c r="D20" s="483"/>
      <c r="E20" s="483"/>
      <c r="F20" s="483"/>
      <c r="G20" s="483"/>
      <c r="H20" s="483"/>
      <c r="I20" s="483"/>
      <c r="J20" s="483"/>
    </row>
    <row r="21" spans="1:10" ht="5.45" customHeight="1" x14ac:dyDescent="0.2">
      <c r="A21" s="483"/>
      <c r="B21" s="483"/>
      <c r="C21" s="483"/>
      <c r="D21" s="483"/>
      <c r="E21" s="483"/>
      <c r="F21" s="483"/>
      <c r="G21" s="483"/>
      <c r="H21" s="483"/>
      <c r="I21" s="483"/>
      <c r="J21" s="483"/>
    </row>
    <row r="22" spans="1:10" x14ac:dyDescent="0.2">
      <c r="A22" s="482" t="s">
        <v>253</v>
      </c>
      <c r="B22" s="482"/>
      <c r="C22" s="482"/>
      <c r="D22" s="482"/>
      <c r="E22" s="482"/>
      <c r="F22" s="482"/>
      <c r="G22" s="482"/>
      <c r="H22" s="482"/>
      <c r="I22" s="482"/>
      <c r="J22" s="482"/>
    </row>
    <row r="23" spans="1:10" ht="33.75" x14ac:dyDescent="0.2">
      <c r="A23" s="119" t="s">
        <v>225</v>
      </c>
      <c r="B23" s="484" t="s">
        <v>224</v>
      </c>
      <c r="C23" s="484"/>
      <c r="D23" s="484"/>
      <c r="E23" s="120" t="str">
        <f>Summary!$G$25</f>
        <v>Actuals           2013-2014</v>
      </c>
      <c r="F23" s="120" t="str">
        <f>Summary!$H$25</f>
        <v>Approved Estimates          2014-2015</v>
      </c>
      <c r="G23" s="120" t="str">
        <f>Summary!$I$25</f>
        <v>Revised Estimates                 2014-2015</v>
      </c>
      <c r="H23" s="120" t="str">
        <f>Summary!$J$25</f>
        <v>Budget Estimates      2015-2016</v>
      </c>
      <c r="I23" s="120" t="str">
        <f>Summary!$K$25</f>
        <v>Forward Estimates     2016-2017</v>
      </c>
      <c r="J23" s="120" t="str">
        <f>Summary!$L$25</f>
        <v>Forward Estimates     2017-2018</v>
      </c>
    </row>
    <row r="24" spans="1:10" x14ac:dyDescent="0.2">
      <c r="A24" s="482" t="s">
        <v>254</v>
      </c>
      <c r="B24" s="482"/>
      <c r="C24" s="482"/>
      <c r="D24" s="482"/>
      <c r="E24" s="482"/>
      <c r="F24" s="482"/>
      <c r="G24" s="482"/>
      <c r="H24" s="482"/>
      <c r="I24" s="482"/>
      <c r="J24" s="482"/>
    </row>
    <row r="25" spans="1:10" ht="12.75" customHeight="1" x14ac:dyDescent="0.2">
      <c r="A25" s="121" t="s">
        <v>69</v>
      </c>
      <c r="B25" s="485" t="s">
        <v>255</v>
      </c>
      <c r="C25" s="485"/>
      <c r="D25" s="485"/>
      <c r="E25" s="122">
        <f>E61</f>
        <v>0</v>
      </c>
      <c r="F25" s="122">
        <f t="shared" ref="F25:J25" si="0">F61</f>
        <v>0</v>
      </c>
      <c r="G25" s="122">
        <f t="shared" si="0"/>
        <v>0</v>
      </c>
      <c r="H25" s="123">
        <f t="shared" si="0"/>
        <v>0</v>
      </c>
      <c r="I25" s="122">
        <f t="shared" si="0"/>
        <v>0</v>
      </c>
      <c r="J25" s="122">
        <f t="shared" si="0"/>
        <v>0</v>
      </c>
    </row>
    <row r="26" spans="1:10" ht="12.75" customHeight="1" x14ac:dyDescent="0.2">
      <c r="A26" s="121" t="s">
        <v>71</v>
      </c>
      <c r="B26" s="485" t="s">
        <v>256</v>
      </c>
      <c r="C26" s="485"/>
      <c r="D26" s="485"/>
      <c r="E26" s="122">
        <f>E127</f>
        <v>261434</v>
      </c>
      <c r="F26" s="122">
        <f t="shared" ref="F26:J26" si="1">F127</f>
        <v>282600</v>
      </c>
      <c r="G26" s="122">
        <f t="shared" si="1"/>
        <v>338600</v>
      </c>
      <c r="H26" s="123">
        <f t="shared" si="1"/>
        <v>282600</v>
      </c>
      <c r="I26" s="122">
        <f t="shared" si="1"/>
        <v>282600</v>
      </c>
      <c r="J26" s="122">
        <f t="shared" si="1"/>
        <v>282600</v>
      </c>
    </row>
    <row r="27" spans="1:10" ht="12.75" customHeight="1" x14ac:dyDescent="0.2">
      <c r="A27" s="121" t="s">
        <v>73</v>
      </c>
      <c r="B27" s="485" t="s">
        <v>257</v>
      </c>
      <c r="C27" s="485"/>
      <c r="D27" s="485"/>
      <c r="E27" s="122">
        <f>E204</f>
        <v>0</v>
      </c>
      <c r="F27" s="122">
        <f t="shared" ref="F27:J27" si="2">F204</f>
        <v>0</v>
      </c>
      <c r="G27" s="122">
        <f t="shared" si="2"/>
        <v>0</v>
      </c>
      <c r="H27" s="123">
        <f t="shared" si="2"/>
        <v>0</v>
      </c>
      <c r="I27" s="122">
        <f t="shared" si="2"/>
        <v>0</v>
      </c>
      <c r="J27" s="122">
        <f t="shared" si="2"/>
        <v>0</v>
      </c>
    </row>
    <row r="28" spans="1:10" x14ac:dyDescent="0.2">
      <c r="A28" s="487" t="s">
        <v>258</v>
      </c>
      <c r="B28" s="487"/>
      <c r="C28" s="487"/>
      <c r="D28" s="487"/>
      <c r="E28" s="124">
        <f t="shared" ref="E28:J28" si="3">SUM(E25:E27)</f>
        <v>261434</v>
      </c>
      <c r="F28" s="124">
        <f t="shared" si="3"/>
        <v>282600</v>
      </c>
      <c r="G28" s="124">
        <f t="shared" si="3"/>
        <v>338600</v>
      </c>
      <c r="H28" s="124">
        <f t="shared" si="3"/>
        <v>282600</v>
      </c>
      <c r="I28" s="124">
        <f t="shared" si="3"/>
        <v>282600</v>
      </c>
      <c r="J28" s="124">
        <f t="shared" si="3"/>
        <v>282600</v>
      </c>
    </row>
    <row r="29" spans="1:10" x14ac:dyDescent="0.2">
      <c r="A29" s="483"/>
      <c r="B29" s="483"/>
      <c r="C29" s="483"/>
      <c r="D29" s="483"/>
      <c r="E29" s="483"/>
      <c r="F29" s="483"/>
      <c r="G29" s="483"/>
      <c r="H29" s="483"/>
      <c r="I29" s="483"/>
      <c r="J29" s="483"/>
    </row>
    <row r="30" spans="1:10" x14ac:dyDescent="0.2">
      <c r="A30" s="482" t="s">
        <v>259</v>
      </c>
      <c r="B30" s="482"/>
      <c r="C30" s="482"/>
      <c r="D30" s="482"/>
      <c r="E30" s="482"/>
      <c r="F30" s="482"/>
      <c r="G30" s="482"/>
      <c r="H30" s="482"/>
      <c r="I30" s="482"/>
      <c r="J30" s="482"/>
    </row>
    <row r="31" spans="1:10" ht="12.75" customHeight="1" x14ac:dyDescent="0.2">
      <c r="A31" s="121" t="s">
        <v>69</v>
      </c>
      <c r="B31" s="485" t="s">
        <v>255</v>
      </c>
      <c r="C31" s="485"/>
      <c r="D31" s="485"/>
      <c r="E31" s="122">
        <f t="shared" ref="E31:J31" si="4">E77+E83</f>
        <v>1217321.75</v>
      </c>
      <c r="F31" s="122">
        <f t="shared" si="4"/>
        <v>1253700</v>
      </c>
      <c r="G31" s="122">
        <f t="shared" si="4"/>
        <v>1253700</v>
      </c>
      <c r="H31" s="123">
        <f>H77+H83</f>
        <v>1342300</v>
      </c>
      <c r="I31" s="122">
        <f t="shared" si="4"/>
        <v>1395900</v>
      </c>
      <c r="J31" s="122">
        <f t="shared" si="4"/>
        <v>1419000</v>
      </c>
    </row>
    <row r="32" spans="1:10" ht="12.75" customHeight="1" x14ac:dyDescent="0.2">
      <c r="A32" s="121" t="s">
        <v>71</v>
      </c>
      <c r="B32" s="485" t="s">
        <v>256</v>
      </c>
      <c r="C32" s="485"/>
      <c r="D32" s="485"/>
      <c r="E32" s="122">
        <f>E152+E159</f>
        <v>4672757.59</v>
      </c>
      <c r="F32" s="122">
        <f t="shared" ref="F32:J32" si="5">F152+F159</f>
        <v>4693100</v>
      </c>
      <c r="G32" s="122">
        <f t="shared" si="5"/>
        <v>4635300</v>
      </c>
      <c r="H32" s="123">
        <f t="shared" si="5"/>
        <v>4577800</v>
      </c>
      <c r="I32" s="122">
        <f t="shared" si="5"/>
        <v>4702900</v>
      </c>
      <c r="J32" s="122">
        <f t="shared" si="5"/>
        <v>4773400</v>
      </c>
    </row>
    <row r="33" spans="1:10" ht="12.75" customHeight="1" x14ac:dyDescent="0.2">
      <c r="A33" s="121" t="s">
        <v>73</v>
      </c>
      <c r="B33" s="485" t="s">
        <v>257</v>
      </c>
      <c r="C33" s="485"/>
      <c r="D33" s="485"/>
      <c r="E33" s="122">
        <f>E221+E228</f>
        <v>110801.11</v>
      </c>
      <c r="F33" s="122">
        <f t="shared" ref="F33:J33" si="6">F221+F228</f>
        <v>141500</v>
      </c>
      <c r="G33" s="122">
        <f t="shared" si="6"/>
        <v>141500</v>
      </c>
      <c r="H33" s="123">
        <f t="shared" si="6"/>
        <v>131100</v>
      </c>
      <c r="I33" s="122">
        <f t="shared" si="6"/>
        <v>209000</v>
      </c>
      <c r="J33" s="122">
        <f t="shared" si="6"/>
        <v>209000</v>
      </c>
    </row>
    <row r="34" spans="1:10" x14ac:dyDescent="0.2">
      <c r="A34" s="486" t="s">
        <v>260</v>
      </c>
      <c r="B34" s="486"/>
      <c r="C34" s="486"/>
      <c r="D34" s="486"/>
      <c r="E34" s="125">
        <f t="shared" ref="E34:J34" si="7">SUM(E31:E33)</f>
        <v>6000880.4500000002</v>
      </c>
      <c r="F34" s="125">
        <f t="shared" si="7"/>
        <v>6088300</v>
      </c>
      <c r="G34" s="125">
        <f t="shared" si="7"/>
        <v>6030500</v>
      </c>
      <c r="H34" s="125">
        <f t="shared" si="7"/>
        <v>6051200</v>
      </c>
      <c r="I34" s="125">
        <f t="shared" si="7"/>
        <v>6307800</v>
      </c>
      <c r="J34" s="125">
        <f t="shared" si="7"/>
        <v>6401400</v>
      </c>
    </row>
    <row r="35" spans="1:10" ht="6.6" customHeight="1" x14ac:dyDescent="0.2">
      <c r="A35" s="483"/>
      <c r="B35" s="483"/>
      <c r="C35" s="483"/>
      <c r="D35" s="483"/>
      <c r="E35" s="483"/>
      <c r="F35" s="483"/>
      <c r="G35" s="483"/>
      <c r="H35" s="483"/>
      <c r="I35" s="483"/>
      <c r="J35" s="483"/>
    </row>
    <row r="36" spans="1:10" x14ac:dyDescent="0.2">
      <c r="A36" s="491" t="s">
        <v>261</v>
      </c>
      <c r="B36" s="491"/>
      <c r="C36" s="491"/>
      <c r="D36" s="491"/>
      <c r="E36" s="491"/>
      <c r="F36" s="491"/>
      <c r="G36" s="491"/>
      <c r="H36" s="491"/>
      <c r="I36" s="491"/>
      <c r="J36" s="491"/>
    </row>
    <row r="37" spans="1:10" x14ac:dyDescent="0.2">
      <c r="A37" s="484" t="s">
        <v>262</v>
      </c>
      <c r="B37" s="484"/>
      <c r="C37" s="484"/>
      <c r="D37" s="484"/>
      <c r="E37" s="484"/>
      <c r="F37" s="484"/>
      <c r="G37" s="484"/>
      <c r="H37" s="484"/>
      <c r="I37" s="484"/>
      <c r="J37" s="484"/>
    </row>
    <row r="38" spans="1:10" ht="12.75" customHeight="1" x14ac:dyDescent="0.2">
      <c r="A38" s="121"/>
      <c r="B38" s="485" t="s">
        <v>6</v>
      </c>
      <c r="C38" s="485"/>
      <c r="D38" s="485"/>
      <c r="E38" s="122">
        <f>E259</f>
        <v>4056842.49</v>
      </c>
      <c r="F38" s="122">
        <f t="shared" ref="F38:J38" si="8">F259</f>
        <v>4071500</v>
      </c>
      <c r="G38" s="122">
        <f t="shared" si="8"/>
        <v>4034300</v>
      </c>
      <c r="H38" s="123">
        <f t="shared" si="8"/>
        <v>4095200</v>
      </c>
      <c r="I38" s="122">
        <f t="shared" si="8"/>
        <v>4346800</v>
      </c>
      <c r="J38" s="122">
        <f t="shared" si="8"/>
        <v>4440400</v>
      </c>
    </row>
    <row r="39" spans="1:10" ht="12.75" hidden="1" customHeight="1" x14ac:dyDescent="0.2">
      <c r="A39" s="121"/>
      <c r="B39" s="485" t="s">
        <v>175</v>
      </c>
      <c r="C39" s="485"/>
      <c r="D39" s="485"/>
      <c r="E39" s="122">
        <f>E264</f>
        <v>0</v>
      </c>
      <c r="F39" s="122">
        <f t="shared" ref="F39:J39" si="9">F264</f>
        <v>0</v>
      </c>
      <c r="G39" s="122">
        <f t="shared" si="9"/>
        <v>0</v>
      </c>
      <c r="H39" s="123">
        <f t="shared" si="9"/>
        <v>0</v>
      </c>
      <c r="I39" s="122">
        <f t="shared" si="9"/>
        <v>0</v>
      </c>
      <c r="J39" s="122">
        <f t="shared" si="9"/>
        <v>0</v>
      </c>
    </row>
    <row r="40" spans="1:10" ht="12.75" customHeight="1" x14ac:dyDescent="0.2">
      <c r="A40" s="121"/>
      <c r="B40" s="485" t="s">
        <v>263</v>
      </c>
      <c r="C40" s="485"/>
      <c r="D40" s="485"/>
      <c r="E40" s="122">
        <f>E269</f>
        <v>646480.92999999993</v>
      </c>
      <c r="F40" s="122">
        <f t="shared" ref="F40:J40" si="10">F269</f>
        <v>662900</v>
      </c>
      <c r="G40" s="122">
        <f t="shared" si="10"/>
        <v>662900</v>
      </c>
      <c r="H40" s="123">
        <f t="shared" si="10"/>
        <v>682600</v>
      </c>
      <c r="I40" s="122">
        <f t="shared" si="10"/>
        <v>687600</v>
      </c>
      <c r="J40" s="122">
        <f t="shared" si="10"/>
        <v>687600</v>
      </c>
    </row>
    <row r="41" spans="1:10" ht="12.75" customHeight="1" x14ac:dyDescent="0.2">
      <c r="A41" s="121"/>
      <c r="B41" s="485" t="s">
        <v>177</v>
      </c>
      <c r="C41" s="485"/>
      <c r="D41" s="485"/>
      <c r="E41" s="122">
        <f>E275</f>
        <v>0</v>
      </c>
      <c r="F41" s="122">
        <f t="shared" ref="F41:J41" si="11">F275</f>
        <v>45600</v>
      </c>
      <c r="G41" s="122">
        <f t="shared" si="11"/>
        <v>0</v>
      </c>
      <c r="H41" s="123">
        <f t="shared" si="11"/>
        <v>0</v>
      </c>
      <c r="I41" s="122">
        <f t="shared" si="11"/>
        <v>0</v>
      </c>
      <c r="J41" s="122">
        <f t="shared" si="11"/>
        <v>0</v>
      </c>
    </row>
    <row r="42" spans="1:10" ht="12.6" customHeight="1" x14ac:dyDescent="0.2">
      <c r="A42" s="121"/>
      <c r="B42" s="485" t="s">
        <v>264</v>
      </c>
      <c r="C42" s="485"/>
      <c r="D42" s="485"/>
      <c r="E42" s="122">
        <f>E281</f>
        <v>1297557.03</v>
      </c>
      <c r="F42" s="122">
        <f t="shared" ref="F42:J42" si="12">F281</f>
        <v>1308300</v>
      </c>
      <c r="G42" s="122">
        <f t="shared" si="12"/>
        <v>1333300</v>
      </c>
      <c r="H42" s="123">
        <f t="shared" si="12"/>
        <v>1273400</v>
      </c>
      <c r="I42" s="122">
        <f t="shared" si="12"/>
        <v>1273400</v>
      </c>
      <c r="J42" s="122">
        <f t="shared" si="12"/>
        <v>1273400</v>
      </c>
    </row>
    <row r="43" spans="1:10" ht="15" customHeight="1" x14ac:dyDescent="0.2">
      <c r="A43" s="486" t="s">
        <v>265</v>
      </c>
      <c r="B43" s="486"/>
      <c r="C43" s="486"/>
      <c r="D43" s="486"/>
      <c r="E43" s="125">
        <f>SUM(E38:E42)</f>
        <v>6000880.4500000002</v>
      </c>
      <c r="F43" s="125">
        <f>SUM(F38:F42)</f>
        <v>6088300</v>
      </c>
      <c r="G43" s="125">
        <f t="shared" ref="G43:J43" si="13">SUM(G38:G42)</f>
        <v>6030500</v>
      </c>
      <c r="H43" s="125">
        <f t="shared" si="13"/>
        <v>6051200</v>
      </c>
      <c r="I43" s="125">
        <f t="shared" si="13"/>
        <v>6307800</v>
      </c>
      <c r="J43" s="125">
        <f t="shared" si="13"/>
        <v>6401400</v>
      </c>
    </row>
    <row r="44" spans="1:10" ht="7.15" customHeight="1" x14ac:dyDescent="0.2">
      <c r="A44" s="483"/>
      <c r="B44" s="483"/>
      <c r="C44" s="483"/>
      <c r="D44" s="483"/>
      <c r="E44" s="483"/>
      <c r="F44" s="483"/>
      <c r="G44" s="483"/>
      <c r="H44" s="483"/>
      <c r="I44" s="483"/>
      <c r="J44" s="483"/>
    </row>
    <row r="45" spans="1:10" ht="12" customHeight="1" x14ac:dyDescent="0.2">
      <c r="A45" s="484" t="s">
        <v>14</v>
      </c>
      <c r="B45" s="484"/>
      <c r="C45" s="484"/>
      <c r="D45" s="484"/>
      <c r="E45" s="484"/>
      <c r="F45" s="484"/>
      <c r="G45" s="484"/>
      <c r="H45" s="484"/>
      <c r="I45" s="484"/>
      <c r="J45" s="484"/>
    </row>
    <row r="46" spans="1:10" ht="15" customHeight="1" x14ac:dyDescent="0.2">
      <c r="A46" s="119" t="s">
        <v>225</v>
      </c>
      <c r="B46" s="119" t="s">
        <v>226</v>
      </c>
      <c r="C46" s="484" t="s">
        <v>227</v>
      </c>
      <c r="D46" s="488"/>
      <c r="E46" s="126"/>
      <c r="F46" s="126"/>
      <c r="G46" s="126"/>
      <c r="H46" s="126"/>
      <c r="I46" s="126"/>
      <c r="J46" s="126"/>
    </row>
    <row r="47" spans="1:10" ht="12.75" customHeight="1" x14ac:dyDescent="0.2">
      <c r="A47" s="121"/>
      <c r="B47" s="127"/>
      <c r="C47" s="489"/>
      <c r="D47" s="490"/>
      <c r="E47" s="122"/>
      <c r="F47" s="122"/>
      <c r="G47" s="122"/>
      <c r="H47" s="123"/>
      <c r="I47" s="122"/>
      <c r="J47" s="122"/>
    </row>
    <row r="48" spans="1:10" ht="12.75" customHeight="1" x14ac:dyDescent="0.2">
      <c r="A48" s="486" t="s">
        <v>56</v>
      </c>
      <c r="B48" s="486"/>
      <c r="C48" s="486"/>
      <c r="D48" s="486"/>
      <c r="E48" s="125">
        <f t="shared" ref="E48:J48" si="14">SUM(E47:E47)</f>
        <v>0</v>
      </c>
      <c r="F48" s="125">
        <f t="shared" si="14"/>
        <v>0</v>
      </c>
      <c r="G48" s="125">
        <f t="shared" si="14"/>
        <v>0</v>
      </c>
      <c r="H48" s="125">
        <f t="shared" si="14"/>
        <v>0</v>
      </c>
      <c r="I48" s="125">
        <f t="shared" si="14"/>
        <v>0</v>
      </c>
      <c r="J48" s="125">
        <f t="shared" si="14"/>
        <v>0</v>
      </c>
    </row>
    <row r="49" spans="1:10" ht="15" customHeight="1" x14ac:dyDescent="0.2">
      <c r="A49" s="483"/>
      <c r="B49" s="483"/>
      <c r="C49" s="483"/>
      <c r="D49" s="483"/>
      <c r="E49" s="483"/>
      <c r="F49" s="483"/>
      <c r="G49" s="483"/>
      <c r="H49" s="483"/>
      <c r="I49" s="483"/>
      <c r="J49" s="483"/>
    </row>
    <row r="50" spans="1:10" x14ac:dyDescent="0.2">
      <c r="A50" s="487" t="s">
        <v>260</v>
      </c>
      <c r="B50" s="487"/>
      <c r="C50" s="487"/>
      <c r="D50" s="487"/>
      <c r="E50" s="128">
        <f t="shared" ref="E50:J50" si="15">SUM(E43,E48)</f>
        <v>6000880.4500000002</v>
      </c>
      <c r="F50" s="128">
        <f t="shared" si="15"/>
        <v>6088300</v>
      </c>
      <c r="G50" s="128">
        <f t="shared" si="15"/>
        <v>6030500</v>
      </c>
      <c r="H50" s="128">
        <f t="shared" si="15"/>
        <v>6051200</v>
      </c>
      <c r="I50" s="128">
        <f t="shared" si="15"/>
        <v>6307800</v>
      </c>
      <c r="J50" s="128">
        <f t="shared" si="15"/>
        <v>6401400</v>
      </c>
    </row>
    <row r="51" spans="1:10" ht="7.15" customHeight="1" x14ac:dyDescent="0.2">
      <c r="A51" s="483"/>
      <c r="B51" s="483"/>
      <c r="C51" s="483"/>
      <c r="D51" s="483"/>
      <c r="E51" s="483"/>
      <c r="F51" s="483"/>
      <c r="G51" s="483"/>
      <c r="H51" s="483"/>
      <c r="I51" s="483"/>
      <c r="J51" s="483"/>
    </row>
    <row r="52" spans="1:10" ht="12" customHeight="1" x14ac:dyDescent="0.2">
      <c r="A52" s="482" t="s">
        <v>266</v>
      </c>
      <c r="B52" s="482"/>
      <c r="C52" s="482"/>
      <c r="D52" s="482"/>
      <c r="E52" s="482"/>
      <c r="F52" s="482"/>
      <c r="G52" s="482"/>
      <c r="H52" s="482"/>
      <c r="I52" s="482"/>
      <c r="J52" s="482"/>
    </row>
    <row r="53" spans="1:10" x14ac:dyDescent="0.2">
      <c r="A53" s="487" t="s">
        <v>267</v>
      </c>
      <c r="B53" s="487"/>
      <c r="C53" s="487"/>
      <c r="D53" s="487"/>
      <c r="E53" s="129"/>
      <c r="F53" s="129"/>
      <c r="G53" s="129"/>
      <c r="H53" s="129"/>
      <c r="I53" s="130"/>
      <c r="J53" s="130"/>
    </row>
    <row r="54" spans="1:10" ht="15" customHeight="1" x14ac:dyDescent="0.2">
      <c r="A54" s="483"/>
      <c r="B54" s="483"/>
      <c r="C54" s="483"/>
      <c r="D54" s="483"/>
      <c r="E54" s="483"/>
      <c r="F54" s="483"/>
      <c r="G54" s="483"/>
      <c r="H54" s="483"/>
      <c r="I54" s="483"/>
      <c r="J54" s="483"/>
    </row>
    <row r="55" spans="1:10" ht="12.75" customHeight="1" x14ac:dyDescent="0.2">
      <c r="A55" s="492" t="s">
        <v>268</v>
      </c>
      <c r="B55" s="492"/>
      <c r="C55" s="492"/>
      <c r="D55" s="492"/>
      <c r="E55" s="492"/>
      <c r="F55" s="492"/>
      <c r="G55" s="492"/>
      <c r="H55" s="492"/>
      <c r="I55" s="492"/>
      <c r="J55" s="492"/>
    </row>
    <row r="56" spans="1:10" ht="11.25" customHeight="1" x14ac:dyDescent="0.2">
      <c r="A56" s="493" t="s">
        <v>269</v>
      </c>
      <c r="B56" s="493"/>
      <c r="C56" s="493"/>
      <c r="D56" s="475"/>
      <c r="E56" s="475"/>
      <c r="F56" s="475"/>
      <c r="G56" s="475"/>
      <c r="H56" s="475"/>
      <c r="I56" s="475"/>
      <c r="J56" s="475"/>
    </row>
    <row r="57" spans="1:10" ht="15" customHeight="1" x14ac:dyDescent="0.2">
      <c r="A57" s="483" t="s">
        <v>270</v>
      </c>
      <c r="B57" s="483"/>
      <c r="C57" s="483"/>
      <c r="D57" s="483"/>
      <c r="E57" s="483"/>
      <c r="F57" s="483"/>
      <c r="G57" s="483"/>
      <c r="H57" s="483"/>
      <c r="I57" s="483"/>
      <c r="J57" s="483"/>
    </row>
    <row r="58" spans="1:10" x14ac:dyDescent="0.2">
      <c r="A58" s="482" t="s">
        <v>271</v>
      </c>
      <c r="B58" s="482"/>
      <c r="C58" s="482"/>
      <c r="D58" s="482"/>
      <c r="E58" s="482"/>
      <c r="F58" s="482"/>
      <c r="G58" s="482"/>
      <c r="H58" s="482"/>
      <c r="I58" s="482"/>
      <c r="J58" s="482"/>
    </row>
    <row r="59" spans="1:10" ht="33.75" x14ac:dyDescent="0.2">
      <c r="A59" s="131" t="s">
        <v>225</v>
      </c>
      <c r="B59" s="493" t="s">
        <v>224</v>
      </c>
      <c r="C59" s="493"/>
      <c r="D59" s="493"/>
      <c r="E59" s="120" t="str">
        <f>E23</f>
        <v>Actuals           2013-2014</v>
      </c>
      <c r="F59" s="120" t="str">
        <f t="shared" ref="F59:J59" si="16">F23</f>
        <v>Approved Estimates          2014-2015</v>
      </c>
      <c r="G59" s="120" t="str">
        <f t="shared" si="16"/>
        <v>Revised Estimates                 2014-2015</v>
      </c>
      <c r="H59" s="120" t="str">
        <f t="shared" si="16"/>
        <v>Budget Estimates      2015-2016</v>
      </c>
      <c r="I59" s="120" t="str">
        <f t="shared" si="16"/>
        <v>Forward Estimates     2016-2017</v>
      </c>
      <c r="J59" s="120" t="str">
        <f t="shared" si="16"/>
        <v>Forward Estimates     2017-2018</v>
      </c>
    </row>
    <row r="60" spans="1:10" ht="12.75" customHeight="1" x14ac:dyDescent="0.2">
      <c r="A60" s="121"/>
      <c r="B60" s="485"/>
      <c r="C60" s="485"/>
      <c r="D60" s="485"/>
      <c r="E60" s="122"/>
      <c r="F60" s="122"/>
      <c r="G60" s="122"/>
      <c r="H60" s="123"/>
      <c r="I60" s="122"/>
      <c r="J60" s="122"/>
    </row>
    <row r="61" spans="1:10" x14ac:dyDescent="0.2">
      <c r="A61" s="487" t="s">
        <v>258</v>
      </c>
      <c r="B61" s="487"/>
      <c r="C61" s="487"/>
      <c r="D61" s="487"/>
      <c r="E61" s="124">
        <f t="shared" ref="E61:J61" si="17">SUM(E60:E60)</f>
        <v>0</v>
      </c>
      <c r="F61" s="124">
        <f t="shared" si="17"/>
        <v>0</v>
      </c>
      <c r="G61" s="124">
        <f t="shared" si="17"/>
        <v>0</v>
      </c>
      <c r="H61" s="124">
        <f t="shared" si="17"/>
        <v>0</v>
      </c>
      <c r="I61" s="124">
        <f t="shared" si="17"/>
        <v>0</v>
      </c>
      <c r="J61" s="124">
        <f t="shared" si="17"/>
        <v>0</v>
      </c>
    </row>
    <row r="62" spans="1:10" x14ac:dyDescent="0.2">
      <c r="A62" s="483"/>
      <c r="B62" s="483"/>
      <c r="C62" s="483"/>
      <c r="D62" s="483"/>
      <c r="E62" s="483"/>
      <c r="F62" s="483"/>
      <c r="G62" s="483"/>
      <c r="H62" s="483"/>
      <c r="I62" s="483"/>
      <c r="J62" s="483"/>
    </row>
    <row r="63" spans="1:10" ht="12" customHeight="1" x14ac:dyDescent="0.2">
      <c r="A63" s="482" t="s">
        <v>262</v>
      </c>
      <c r="B63" s="482"/>
      <c r="C63" s="482"/>
      <c r="D63" s="482"/>
      <c r="E63" s="482"/>
      <c r="F63" s="482"/>
      <c r="G63" s="482"/>
      <c r="H63" s="482"/>
      <c r="I63" s="482"/>
      <c r="J63" s="482"/>
    </row>
    <row r="64" spans="1:10" ht="33.75" x14ac:dyDescent="0.2">
      <c r="A64" s="131" t="s">
        <v>225</v>
      </c>
      <c r="B64" s="493" t="s">
        <v>224</v>
      </c>
      <c r="C64" s="493"/>
      <c r="D64" s="493"/>
      <c r="E64" s="120" t="str">
        <f>E23</f>
        <v>Actuals           2013-2014</v>
      </c>
      <c r="F64" s="120" t="str">
        <f t="shared" ref="F64:J64" si="18">F23</f>
        <v>Approved Estimates          2014-2015</v>
      </c>
      <c r="G64" s="120" t="str">
        <f t="shared" si="18"/>
        <v>Revised Estimates                 2014-2015</v>
      </c>
      <c r="H64" s="120" t="str">
        <f t="shared" si="18"/>
        <v>Budget Estimates      2015-2016</v>
      </c>
      <c r="I64" s="120" t="str">
        <f t="shared" si="18"/>
        <v>Forward Estimates     2016-2017</v>
      </c>
      <c r="J64" s="120" t="str">
        <f t="shared" si="18"/>
        <v>Forward Estimates     2017-2018</v>
      </c>
    </row>
    <row r="65" spans="1:10" ht="11.25" customHeight="1" x14ac:dyDescent="0.2">
      <c r="A65" s="494" t="s">
        <v>6</v>
      </c>
      <c r="B65" s="495"/>
      <c r="C65" s="495"/>
      <c r="D65" s="495"/>
      <c r="E65" s="495"/>
      <c r="F65" s="495"/>
      <c r="G65" s="495"/>
      <c r="H65" s="495"/>
      <c r="I65" s="495"/>
      <c r="J65" s="496"/>
    </row>
    <row r="66" spans="1:10" ht="12.75" customHeight="1" x14ac:dyDescent="0.2">
      <c r="A66" s="121">
        <v>210</v>
      </c>
      <c r="B66" s="485" t="s">
        <v>6</v>
      </c>
      <c r="C66" s="485"/>
      <c r="D66" s="485"/>
      <c r="E66" s="122">
        <v>937723</v>
      </c>
      <c r="F66" s="122">
        <v>938400</v>
      </c>
      <c r="G66" s="122">
        <v>938400</v>
      </c>
      <c r="H66" s="123">
        <v>1020900</v>
      </c>
      <c r="I66" s="122">
        <v>1071300</v>
      </c>
      <c r="J66" s="122">
        <v>1094400</v>
      </c>
    </row>
    <row r="67" spans="1:10" ht="12.75" customHeight="1" x14ac:dyDescent="0.2">
      <c r="A67" s="121">
        <v>212</v>
      </c>
      <c r="B67" s="485" t="s">
        <v>8</v>
      </c>
      <c r="C67" s="485"/>
      <c r="D67" s="485"/>
      <c r="E67" s="122">
        <v>0</v>
      </c>
      <c r="F67" s="122">
        <v>0</v>
      </c>
      <c r="G67" s="122">
        <v>0</v>
      </c>
      <c r="H67" s="123">
        <v>0</v>
      </c>
      <c r="I67" s="122">
        <v>0</v>
      </c>
      <c r="J67" s="122">
        <v>0</v>
      </c>
    </row>
    <row r="68" spans="1:10" ht="12.75" customHeight="1" x14ac:dyDescent="0.2">
      <c r="A68" s="121">
        <v>216</v>
      </c>
      <c r="B68" s="485" t="s">
        <v>9</v>
      </c>
      <c r="C68" s="485"/>
      <c r="D68" s="485"/>
      <c r="E68" s="122">
        <v>142700</v>
      </c>
      <c r="F68" s="122">
        <v>148300</v>
      </c>
      <c r="G68" s="122">
        <v>148300</v>
      </c>
      <c r="H68" s="123">
        <v>154400</v>
      </c>
      <c r="I68" s="122">
        <v>157600</v>
      </c>
      <c r="J68" s="122">
        <v>157600</v>
      </c>
    </row>
    <row r="69" spans="1:10" ht="12.75" customHeight="1" x14ac:dyDescent="0.2">
      <c r="A69" s="121">
        <v>218</v>
      </c>
      <c r="B69" s="485" t="s">
        <v>272</v>
      </c>
      <c r="C69" s="485"/>
      <c r="D69" s="485"/>
      <c r="E69" s="122">
        <v>0</v>
      </c>
      <c r="F69" s="122">
        <v>0</v>
      </c>
      <c r="G69" s="122">
        <v>0</v>
      </c>
      <c r="H69" s="123">
        <v>0</v>
      </c>
      <c r="I69" s="122">
        <v>0</v>
      </c>
      <c r="J69" s="122">
        <v>0</v>
      </c>
    </row>
    <row r="70" spans="1:10" ht="11.25" customHeight="1" x14ac:dyDescent="0.2">
      <c r="A70" s="497" t="s">
        <v>273</v>
      </c>
      <c r="B70" s="497"/>
      <c r="C70" s="497"/>
      <c r="D70" s="497"/>
      <c r="E70" s="132">
        <f>SUM(E66:E69)</f>
        <v>1080423</v>
      </c>
      <c r="F70" s="132">
        <f t="shared" ref="F70:G70" si="19">SUM(F66:F69)</f>
        <v>1086700</v>
      </c>
      <c r="G70" s="132">
        <f t="shared" si="19"/>
        <v>1086700</v>
      </c>
      <c r="H70" s="132">
        <f>SUM(H66:H69)</f>
        <v>1175300</v>
      </c>
      <c r="I70" s="132">
        <f t="shared" ref="I70:J70" si="20">SUM(I66:I69)</f>
        <v>1228900</v>
      </c>
      <c r="J70" s="132">
        <f t="shared" si="20"/>
        <v>1252000</v>
      </c>
    </row>
    <row r="71" spans="1:10" ht="11.25" customHeight="1" x14ac:dyDescent="0.2">
      <c r="A71" s="494" t="s">
        <v>274</v>
      </c>
      <c r="B71" s="495"/>
      <c r="C71" s="495"/>
      <c r="D71" s="495"/>
      <c r="E71" s="495"/>
      <c r="F71" s="495"/>
      <c r="G71" s="495"/>
      <c r="H71" s="495"/>
      <c r="I71" s="495"/>
      <c r="J71" s="496"/>
    </row>
    <row r="72" spans="1:10" ht="12.75" customHeight="1" x14ac:dyDescent="0.2">
      <c r="A72" s="121">
        <v>228</v>
      </c>
      <c r="B72" s="485" t="s">
        <v>275</v>
      </c>
      <c r="C72" s="485"/>
      <c r="D72" s="485"/>
      <c r="E72" s="122">
        <v>6931.55</v>
      </c>
      <c r="F72" s="122">
        <v>7000</v>
      </c>
      <c r="G72" s="122">
        <v>7000</v>
      </c>
      <c r="H72" s="123">
        <v>7000</v>
      </c>
      <c r="I72" s="133">
        <v>7000</v>
      </c>
      <c r="J72" s="133">
        <v>7000</v>
      </c>
    </row>
    <row r="73" spans="1:10" ht="12.75" customHeight="1" x14ac:dyDescent="0.2">
      <c r="A73" s="121">
        <v>230</v>
      </c>
      <c r="B73" s="485" t="s">
        <v>191</v>
      </c>
      <c r="C73" s="485"/>
      <c r="D73" s="485"/>
      <c r="E73" s="122">
        <v>38405.519999999997</v>
      </c>
      <c r="F73" s="122">
        <v>40000</v>
      </c>
      <c r="G73" s="122">
        <v>40000</v>
      </c>
      <c r="H73" s="123">
        <v>40000</v>
      </c>
      <c r="I73" s="133">
        <v>40000</v>
      </c>
      <c r="J73" s="133">
        <v>40000</v>
      </c>
    </row>
    <row r="74" spans="1:10" ht="12.75" customHeight="1" x14ac:dyDescent="0.2">
      <c r="A74" s="121">
        <v>232</v>
      </c>
      <c r="B74" s="485" t="s">
        <v>192</v>
      </c>
      <c r="C74" s="485"/>
      <c r="D74" s="485"/>
      <c r="E74" s="122">
        <v>71824.05</v>
      </c>
      <c r="F74" s="122">
        <v>100000</v>
      </c>
      <c r="G74" s="122">
        <v>100000</v>
      </c>
      <c r="H74" s="123">
        <v>100000</v>
      </c>
      <c r="I74" s="133">
        <v>100000</v>
      </c>
      <c r="J74" s="133">
        <v>100000</v>
      </c>
    </row>
    <row r="75" spans="1:10" ht="12.75" customHeight="1" x14ac:dyDescent="0.2">
      <c r="A75" s="121">
        <v>242</v>
      </c>
      <c r="B75" s="485" t="s">
        <v>197</v>
      </c>
      <c r="C75" s="485"/>
      <c r="D75" s="485"/>
      <c r="E75" s="122">
        <v>19737.63</v>
      </c>
      <c r="F75" s="122">
        <v>20000</v>
      </c>
      <c r="G75" s="122">
        <v>20000</v>
      </c>
      <c r="H75" s="123">
        <v>20000</v>
      </c>
      <c r="I75" s="133">
        <v>20000</v>
      </c>
      <c r="J75" s="133">
        <v>20000</v>
      </c>
    </row>
    <row r="76" spans="1:10" ht="12" customHeight="1" x14ac:dyDescent="0.2">
      <c r="A76" s="497" t="s">
        <v>276</v>
      </c>
      <c r="B76" s="497"/>
      <c r="C76" s="497"/>
      <c r="D76" s="497"/>
      <c r="E76" s="132">
        <f>SUM(E72:E75)</f>
        <v>136898.75</v>
      </c>
      <c r="F76" s="132">
        <f>SUM(F72:F75)</f>
        <v>167000</v>
      </c>
      <c r="G76" s="132">
        <f>SUM(G72:G75)</f>
        <v>167000</v>
      </c>
      <c r="H76" s="132">
        <f>SUM(H72:H75)</f>
        <v>167000</v>
      </c>
      <c r="I76" s="132">
        <f t="shared" ref="I76:J76" si="21">SUM(I72:I75)</f>
        <v>167000</v>
      </c>
      <c r="J76" s="132">
        <f t="shared" si="21"/>
        <v>167000</v>
      </c>
    </row>
    <row r="77" spans="1:10" ht="12" customHeight="1" x14ac:dyDescent="0.2">
      <c r="A77" s="498" t="s">
        <v>277</v>
      </c>
      <c r="B77" s="498"/>
      <c r="C77" s="498"/>
      <c r="D77" s="498"/>
      <c r="E77" s="134">
        <f t="shared" ref="E77:J77" si="22">SUM(E70,E76)</f>
        <v>1217321.75</v>
      </c>
      <c r="F77" s="134">
        <f t="shared" si="22"/>
        <v>1253700</v>
      </c>
      <c r="G77" s="134">
        <f t="shared" si="22"/>
        <v>1253700</v>
      </c>
      <c r="H77" s="134">
        <f t="shared" si="22"/>
        <v>1342300</v>
      </c>
      <c r="I77" s="134">
        <f t="shared" si="22"/>
        <v>1395900</v>
      </c>
      <c r="J77" s="134">
        <f t="shared" si="22"/>
        <v>1419000</v>
      </c>
    </row>
    <row r="78" spans="1:10" ht="7.5" customHeight="1" x14ac:dyDescent="0.2">
      <c r="A78" s="499"/>
      <c r="B78" s="499"/>
      <c r="C78" s="499"/>
      <c r="D78" s="499"/>
      <c r="E78" s="499"/>
      <c r="F78" s="499"/>
      <c r="G78" s="499"/>
      <c r="H78" s="499"/>
      <c r="I78" s="499"/>
      <c r="J78" s="499"/>
    </row>
    <row r="79" spans="1:10" ht="12" customHeight="1" x14ac:dyDescent="0.2">
      <c r="A79" s="500" t="s">
        <v>14</v>
      </c>
      <c r="B79" s="500"/>
      <c r="C79" s="500"/>
      <c r="D79" s="500"/>
      <c r="E79" s="500"/>
      <c r="F79" s="500"/>
      <c r="G79" s="500"/>
      <c r="H79" s="500"/>
      <c r="I79" s="500"/>
      <c r="J79" s="500"/>
    </row>
    <row r="80" spans="1:10" ht="33.75" x14ac:dyDescent="0.2">
      <c r="A80" s="484" t="s">
        <v>224</v>
      </c>
      <c r="B80" s="484"/>
      <c r="C80" s="484"/>
      <c r="D80" s="484"/>
      <c r="E80" s="120" t="str">
        <f>E23</f>
        <v>Actuals           2013-2014</v>
      </c>
      <c r="F80" s="120" t="str">
        <f t="shared" ref="F80:J80" si="23">F23</f>
        <v>Approved Estimates          2014-2015</v>
      </c>
      <c r="G80" s="120" t="str">
        <f t="shared" si="23"/>
        <v>Revised Estimates                 2014-2015</v>
      </c>
      <c r="H80" s="120" t="str">
        <f t="shared" si="23"/>
        <v>Budget Estimates      2015-2016</v>
      </c>
      <c r="I80" s="120" t="str">
        <f t="shared" si="23"/>
        <v>Forward Estimates     2016-2017</v>
      </c>
      <c r="J80" s="120" t="str">
        <f t="shared" si="23"/>
        <v>Forward Estimates     2017-2018</v>
      </c>
    </row>
    <row r="81" spans="1:10" ht="15.75" customHeight="1" x14ac:dyDescent="0.2">
      <c r="A81" s="119" t="s">
        <v>225</v>
      </c>
      <c r="B81" s="119" t="s">
        <v>226</v>
      </c>
      <c r="C81" s="484" t="s">
        <v>227</v>
      </c>
      <c r="D81" s="484"/>
      <c r="E81" s="120"/>
      <c r="F81" s="120"/>
      <c r="G81" s="120"/>
      <c r="H81" s="120"/>
      <c r="I81" s="120"/>
      <c r="J81" s="120"/>
    </row>
    <row r="82" spans="1:10" x14ac:dyDescent="0.2">
      <c r="A82" s="135"/>
      <c r="B82" s="135"/>
      <c r="C82" s="497"/>
      <c r="D82" s="497"/>
      <c r="E82" s="123"/>
      <c r="F82" s="123"/>
      <c r="G82" s="123"/>
      <c r="H82" s="123"/>
      <c r="I82" s="133"/>
      <c r="J82" s="122"/>
    </row>
    <row r="83" spans="1:10" ht="12" customHeight="1" x14ac:dyDescent="0.2">
      <c r="A83" s="487" t="s">
        <v>14</v>
      </c>
      <c r="B83" s="487"/>
      <c r="C83" s="487"/>
      <c r="D83" s="487"/>
      <c r="E83" s="136">
        <v>0</v>
      </c>
      <c r="F83" s="136">
        <v>0</v>
      </c>
      <c r="G83" s="136">
        <v>0</v>
      </c>
      <c r="H83" s="136">
        <v>0</v>
      </c>
      <c r="I83" s="136">
        <v>0</v>
      </c>
      <c r="J83" s="136">
        <v>0</v>
      </c>
    </row>
    <row r="84" spans="1:10" ht="8.25" customHeight="1" x14ac:dyDescent="0.2">
      <c r="A84" s="485"/>
      <c r="B84" s="485"/>
      <c r="C84" s="485"/>
      <c r="D84" s="485"/>
      <c r="E84" s="485"/>
      <c r="F84" s="485"/>
      <c r="G84" s="485"/>
      <c r="H84" s="485"/>
      <c r="I84" s="485"/>
      <c r="J84" s="137"/>
    </row>
    <row r="85" spans="1:10" ht="12" customHeight="1" x14ac:dyDescent="0.2">
      <c r="A85" s="499" t="s">
        <v>266</v>
      </c>
      <c r="B85" s="499"/>
      <c r="C85" s="499"/>
      <c r="D85" s="499"/>
      <c r="E85" s="499"/>
      <c r="F85" s="499"/>
      <c r="G85" s="499"/>
      <c r="H85" s="499"/>
      <c r="I85" s="499"/>
      <c r="J85" s="499"/>
    </row>
    <row r="86" spans="1:10" ht="12" customHeight="1" x14ac:dyDescent="0.2">
      <c r="A86" s="504" t="s">
        <v>278</v>
      </c>
      <c r="B86" s="504"/>
      <c r="C86" s="504"/>
      <c r="D86" s="138" t="s">
        <v>279</v>
      </c>
      <c r="E86" s="139" t="s">
        <v>280</v>
      </c>
      <c r="F86" s="140"/>
      <c r="G86" s="140"/>
      <c r="H86" s="141"/>
      <c r="I86" s="141"/>
      <c r="J86" s="142"/>
    </row>
    <row r="87" spans="1:10" ht="12" customHeight="1" x14ac:dyDescent="0.2">
      <c r="A87" s="485" t="s">
        <v>2301</v>
      </c>
      <c r="B87" s="485"/>
      <c r="C87" s="485"/>
      <c r="D87" s="121" t="s">
        <v>2302</v>
      </c>
      <c r="E87" s="127">
        <v>1</v>
      </c>
      <c r="F87" s="140"/>
      <c r="G87" s="140"/>
      <c r="H87" s="140"/>
      <c r="I87" s="140"/>
      <c r="J87" s="143"/>
    </row>
    <row r="88" spans="1:10" ht="12" customHeight="1" x14ac:dyDescent="0.2">
      <c r="A88" s="485" t="s">
        <v>2303</v>
      </c>
      <c r="B88" s="485"/>
      <c r="C88" s="485"/>
      <c r="D88" s="121" t="s">
        <v>2304</v>
      </c>
      <c r="E88" s="127">
        <v>1</v>
      </c>
      <c r="F88" s="140"/>
      <c r="G88" s="140"/>
      <c r="H88" s="140"/>
      <c r="I88" s="140"/>
      <c r="J88" s="143"/>
    </row>
    <row r="89" spans="1:10" ht="12" customHeight="1" x14ac:dyDescent="0.2">
      <c r="A89" s="485" t="s">
        <v>2305</v>
      </c>
      <c r="B89" s="485"/>
      <c r="C89" s="485"/>
      <c r="D89" s="121" t="s">
        <v>2306</v>
      </c>
      <c r="E89" s="127">
        <v>4</v>
      </c>
      <c r="F89" s="140"/>
      <c r="G89" s="140"/>
      <c r="H89" s="140"/>
      <c r="I89" s="140"/>
      <c r="J89" s="143"/>
    </row>
    <row r="90" spans="1:10" ht="12" customHeight="1" x14ac:dyDescent="0.2">
      <c r="A90" s="485" t="s">
        <v>2307</v>
      </c>
      <c r="B90" s="485"/>
      <c r="C90" s="485"/>
      <c r="D90" s="121" t="s">
        <v>2308</v>
      </c>
      <c r="E90" s="127">
        <v>20</v>
      </c>
      <c r="F90" s="140"/>
      <c r="G90" s="140"/>
      <c r="H90" s="140"/>
      <c r="I90" s="140"/>
      <c r="J90" s="143"/>
    </row>
    <row r="91" spans="1:10" ht="12" customHeight="1" x14ac:dyDescent="0.2">
      <c r="A91" s="498" t="s">
        <v>281</v>
      </c>
      <c r="B91" s="498"/>
      <c r="C91" s="498"/>
      <c r="D91" s="498"/>
      <c r="E91" s="144">
        <f>SUM(E87:E90)</f>
        <v>26</v>
      </c>
      <c r="F91" s="145"/>
      <c r="G91" s="145"/>
      <c r="H91" s="146"/>
      <c r="I91" s="146"/>
      <c r="J91" s="147"/>
    </row>
    <row r="92" spans="1:10" x14ac:dyDescent="0.2">
      <c r="A92" s="501"/>
      <c r="B92" s="501"/>
      <c r="C92" s="501"/>
      <c r="D92" s="501"/>
      <c r="E92" s="501"/>
      <c r="F92" s="501"/>
      <c r="G92" s="501"/>
      <c r="H92" s="501"/>
      <c r="I92" s="501"/>
      <c r="J92" s="501"/>
    </row>
    <row r="93" spans="1:10" ht="12" customHeight="1" x14ac:dyDescent="0.2">
      <c r="A93" s="502" t="s">
        <v>282</v>
      </c>
      <c r="B93" s="502"/>
      <c r="C93" s="502"/>
      <c r="D93" s="502"/>
      <c r="E93" s="502"/>
      <c r="F93" s="502"/>
      <c r="G93" s="502"/>
      <c r="H93" s="502"/>
      <c r="I93" s="502"/>
      <c r="J93" s="502"/>
    </row>
    <row r="94" spans="1:10" ht="12" customHeight="1" x14ac:dyDescent="0.2">
      <c r="A94" s="503" t="s">
        <v>283</v>
      </c>
      <c r="B94" s="503"/>
      <c r="C94" s="503"/>
      <c r="D94" s="503"/>
      <c r="E94" s="503"/>
      <c r="F94" s="503"/>
      <c r="G94" s="503"/>
      <c r="H94" s="503"/>
      <c r="I94" s="503"/>
      <c r="J94" s="503"/>
    </row>
    <row r="95" spans="1:10" ht="12" customHeight="1" x14ac:dyDescent="0.2">
      <c r="A95" s="505" t="s">
        <v>284</v>
      </c>
      <c r="B95" s="505"/>
      <c r="C95" s="505"/>
      <c r="D95" s="505"/>
      <c r="E95" s="505"/>
      <c r="F95" s="505"/>
      <c r="G95" s="505"/>
      <c r="H95" s="505"/>
      <c r="I95" s="505"/>
      <c r="J95" s="505"/>
    </row>
    <row r="96" spans="1:10" ht="12" customHeight="1" x14ac:dyDescent="0.2">
      <c r="A96" s="505" t="s">
        <v>285</v>
      </c>
      <c r="B96" s="505"/>
      <c r="C96" s="505"/>
      <c r="D96" s="505"/>
      <c r="E96" s="505"/>
      <c r="F96" s="505"/>
      <c r="G96" s="505"/>
      <c r="H96" s="505"/>
      <c r="I96" s="505"/>
      <c r="J96" s="505"/>
    </row>
    <row r="97" spans="1:10" ht="12" customHeight="1" x14ac:dyDescent="0.2">
      <c r="A97" s="505" t="s">
        <v>286</v>
      </c>
      <c r="B97" s="505"/>
      <c r="C97" s="505"/>
      <c r="D97" s="505"/>
      <c r="E97" s="505"/>
      <c r="F97" s="505"/>
      <c r="G97" s="505"/>
      <c r="H97" s="505"/>
      <c r="I97" s="505"/>
      <c r="J97" s="505"/>
    </row>
    <row r="98" spans="1:10" ht="12" customHeight="1" x14ac:dyDescent="0.2">
      <c r="A98" s="505" t="s">
        <v>287</v>
      </c>
      <c r="B98" s="505"/>
      <c r="C98" s="505"/>
      <c r="D98" s="505"/>
      <c r="E98" s="505"/>
      <c r="F98" s="505"/>
      <c r="G98" s="505"/>
      <c r="H98" s="505"/>
      <c r="I98" s="505"/>
      <c r="J98" s="505"/>
    </row>
    <row r="99" spans="1:10" ht="9.75" customHeight="1" x14ac:dyDescent="0.2">
      <c r="A99" s="483"/>
      <c r="B99" s="483"/>
      <c r="C99" s="483"/>
      <c r="D99" s="483"/>
      <c r="E99" s="483"/>
      <c r="F99" s="483"/>
      <c r="G99" s="483"/>
      <c r="H99" s="483"/>
      <c r="I99" s="483"/>
      <c r="J99" s="483"/>
    </row>
    <row r="100" spans="1:10" ht="11.25" customHeight="1" x14ac:dyDescent="0.2">
      <c r="A100" s="506" t="s">
        <v>288</v>
      </c>
      <c r="B100" s="506"/>
      <c r="C100" s="506"/>
      <c r="D100" s="506"/>
      <c r="E100" s="506"/>
      <c r="F100" s="506"/>
      <c r="G100" s="506"/>
      <c r="H100" s="506"/>
      <c r="I100" s="506"/>
      <c r="J100" s="506"/>
    </row>
    <row r="101" spans="1:10" x14ac:dyDescent="0.2">
      <c r="A101" s="483"/>
      <c r="B101" s="483"/>
      <c r="C101" s="483"/>
      <c r="D101" s="483"/>
      <c r="E101" s="483"/>
      <c r="F101" s="483"/>
      <c r="G101" s="483"/>
      <c r="H101" s="483"/>
      <c r="I101" s="483"/>
      <c r="J101" s="483"/>
    </row>
    <row r="102" spans="1:10" x14ac:dyDescent="0.2">
      <c r="A102" s="483"/>
      <c r="B102" s="483"/>
      <c r="C102" s="483"/>
      <c r="D102" s="483"/>
      <c r="E102" s="483"/>
      <c r="F102" s="483"/>
      <c r="G102" s="483"/>
      <c r="H102" s="483"/>
      <c r="I102" s="483"/>
      <c r="J102" s="483"/>
    </row>
    <row r="103" spans="1:10" ht="30" customHeight="1" x14ac:dyDescent="0.2">
      <c r="A103" s="502" t="s">
        <v>289</v>
      </c>
      <c r="B103" s="502"/>
      <c r="C103" s="502"/>
      <c r="D103" s="502"/>
      <c r="E103" s="502"/>
      <c r="F103" s="148" t="s">
        <v>290</v>
      </c>
      <c r="G103" s="148" t="s">
        <v>291</v>
      </c>
      <c r="H103" s="148" t="s">
        <v>292</v>
      </c>
      <c r="I103" s="148" t="s">
        <v>293</v>
      </c>
      <c r="J103" s="148" t="s">
        <v>294</v>
      </c>
    </row>
    <row r="104" spans="1:10" ht="12" customHeight="1" x14ac:dyDescent="0.2">
      <c r="A104" s="502" t="s">
        <v>295</v>
      </c>
      <c r="B104" s="502"/>
      <c r="C104" s="502"/>
      <c r="D104" s="502"/>
      <c r="E104" s="502"/>
      <c r="F104" s="502"/>
      <c r="G104" s="502"/>
      <c r="H104" s="502"/>
      <c r="I104" s="502"/>
      <c r="J104" s="502"/>
    </row>
    <row r="105" spans="1:10" s="150" customFormat="1" ht="12" customHeight="1" x14ac:dyDescent="0.2">
      <c r="A105" s="505" t="s">
        <v>296</v>
      </c>
      <c r="B105" s="505"/>
      <c r="C105" s="505"/>
      <c r="D105" s="505"/>
      <c r="E105" s="505"/>
      <c r="F105" s="149"/>
      <c r="G105" s="149"/>
      <c r="H105" s="149"/>
      <c r="I105" s="149"/>
      <c r="J105" s="149"/>
    </row>
    <row r="106" spans="1:10" s="150" customFormat="1" ht="12" customHeight="1" x14ac:dyDescent="0.2">
      <c r="A106" s="505" t="s">
        <v>297</v>
      </c>
      <c r="B106" s="505"/>
      <c r="C106" s="505"/>
      <c r="D106" s="505"/>
      <c r="E106" s="505"/>
      <c r="F106" s="149"/>
      <c r="G106" s="149"/>
      <c r="H106" s="149"/>
      <c r="I106" s="149"/>
      <c r="J106" s="149"/>
    </row>
    <row r="107" spans="1:10" s="150" customFormat="1" ht="12" customHeight="1" x14ac:dyDescent="0.2">
      <c r="A107" s="505" t="s">
        <v>298</v>
      </c>
      <c r="B107" s="505"/>
      <c r="C107" s="505"/>
      <c r="D107" s="505"/>
      <c r="E107" s="505"/>
      <c r="F107" s="149"/>
      <c r="G107" s="149"/>
      <c r="H107" s="149"/>
      <c r="I107" s="149"/>
      <c r="J107" s="149"/>
    </row>
    <row r="108" spans="1:10" s="150" customFormat="1" ht="12" customHeight="1" x14ac:dyDescent="0.2">
      <c r="A108" s="505" t="s">
        <v>299</v>
      </c>
      <c r="B108" s="505"/>
      <c r="C108" s="505"/>
      <c r="D108" s="505"/>
      <c r="E108" s="505"/>
      <c r="F108" s="149"/>
      <c r="G108" s="149"/>
      <c r="H108" s="149"/>
      <c r="I108" s="149"/>
      <c r="J108" s="149"/>
    </row>
    <row r="109" spans="1:10" ht="9" customHeight="1" x14ac:dyDescent="0.2">
      <c r="A109" s="507"/>
      <c r="B109" s="507"/>
      <c r="C109" s="507"/>
      <c r="D109" s="507"/>
      <c r="E109" s="507"/>
      <c r="F109" s="149"/>
      <c r="G109" s="149"/>
      <c r="H109" s="137"/>
      <c r="I109" s="137"/>
      <c r="J109" s="137"/>
    </row>
    <row r="110" spans="1:10" ht="21.75" customHeight="1" x14ac:dyDescent="0.2">
      <c r="A110" s="502" t="s">
        <v>300</v>
      </c>
      <c r="B110" s="502"/>
      <c r="C110" s="502"/>
      <c r="D110" s="502"/>
      <c r="E110" s="502"/>
      <c r="F110" s="502"/>
      <c r="G110" s="502"/>
      <c r="H110" s="502"/>
      <c r="I110" s="502"/>
      <c r="J110" s="502"/>
    </row>
    <row r="111" spans="1:10" s="150" customFormat="1" ht="11.25" customHeight="1" x14ac:dyDescent="0.2">
      <c r="A111" s="505" t="s">
        <v>301</v>
      </c>
      <c r="B111" s="505"/>
      <c r="C111" s="505"/>
      <c r="D111" s="505"/>
      <c r="E111" s="505"/>
      <c r="F111" s="149"/>
      <c r="G111" s="149"/>
      <c r="H111" s="149"/>
      <c r="I111" s="149"/>
      <c r="J111" s="149"/>
    </row>
    <row r="112" spans="1:10" s="150" customFormat="1" ht="11.25" customHeight="1" x14ac:dyDescent="0.2">
      <c r="A112" s="505" t="s">
        <v>302</v>
      </c>
      <c r="B112" s="505"/>
      <c r="C112" s="505"/>
      <c r="D112" s="505"/>
      <c r="E112" s="505"/>
      <c r="F112" s="149"/>
      <c r="G112" s="149"/>
      <c r="H112" s="149"/>
      <c r="I112" s="149"/>
      <c r="J112" s="149"/>
    </row>
    <row r="113" spans="1:10" s="150" customFormat="1" ht="11.25" customHeight="1" x14ac:dyDescent="0.2">
      <c r="A113" s="505" t="s">
        <v>303</v>
      </c>
      <c r="B113" s="505"/>
      <c r="C113" s="505"/>
      <c r="D113" s="505"/>
      <c r="E113" s="505"/>
      <c r="F113" s="149"/>
      <c r="G113" s="149"/>
      <c r="H113" s="149"/>
      <c r="I113" s="149"/>
      <c r="J113" s="149"/>
    </row>
    <row r="114" spans="1:10" s="150" customFormat="1" ht="11.25" customHeight="1" x14ac:dyDescent="0.2">
      <c r="A114" s="505" t="s">
        <v>304</v>
      </c>
      <c r="B114" s="505"/>
      <c r="C114" s="505"/>
      <c r="D114" s="505"/>
      <c r="E114" s="505"/>
      <c r="F114" s="149"/>
      <c r="G114" s="149"/>
      <c r="H114" s="149"/>
      <c r="I114" s="149"/>
      <c r="J114" s="149"/>
    </row>
    <row r="115" spans="1:10" x14ac:dyDescent="0.2">
      <c r="A115" s="483"/>
      <c r="B115" s="483"/>
      <c r="C115" s="483"/>
      <c r="D115" s="483"/>
      <c r="E115" s="483"/>
      <c r="F115" s="483"/>
      <c r="G115" s="483"/>
      <c r="H115" s="483"/>
      <c r="I115" s="483"/>
      <c r="J115" s="483"/>
    </row>
    <row r="116" spans="1:10" x14ac:dyDescent="0.2">
      <c r="A116" s="492" t="s">
        <v>305</v>
      </c>
      <c r="B116" s="492"/>
      <c r="C116" s="492"/>
      <c r="D116" s="492"/>
      <c r="E116" s="492"/>
      <c r="F116" s="492"/>
      <c r="G116" s="492"/>
      <c r="H116" s="492"/>
      <c r="I116" s="492"/>
      <c r="J116" s="492"/>
    </row>
    <row r="117" spans="1:10" x14ac:dyDescent="0.2">
      <c r="A117" s="493" t="s">
        <v>269</v>
      </c>
      <c r="B117" s="493"/>
      <c r="C117" s="493"/>
      <c r="D117" s="475"/>
      <c r="E117" s="475"/>
      <c r="F117" s="475"/>
      <c r="G117" s="475"/>
      <c r="H117" s="475"/>
      <c r="I117" s="475"/>
      <c r="J117" s="475"/>
    </row>
    <row r="118" spans="1:10" ht="15" customHeight="1" x14ac:dyDescent="0.2">
      <c r="A118" s="483" t="s">
        <v>306</v>
      </c>
      <c r="B118" s="483"/>
      <c r="C118" s="483"/>
      <c r="D118" s="483"/>
      <c r="E118" s="483"/>
      <c r="F118" s="483"/>
      <c r="G118" s="483"/>
      <c r="H118" s="483"/>
      <c r="I118" s="483"/>
      <c r="J118" s="483"/>
    </row>
    <row r="119" spans="1:10" x14ac:dyDescent="0.2">
      <c r="A119" s="482" t="s">
        <v>271</v>
      </c>
      <c r="B119" s="482"/>
      <c r="C119" s="482"/>
      <c r="D119" s="482"/>
      <c r="E119" s="482"/>
      <c r="F119" s="482"/>
      <c r="G119" s="482"/>
      <c r="H119" s="482"/>
      <c r="I119" s="482"/>
      <c r="J119" s="482"/>
    </row>
    <row r="120" spans="1:10" ht="33.75" customHeight="1" x14ac:dyDescent="0.2">
      <c r="A120" s="131" t="s">
        <v>225</v>
      </c>
      <c r="B120" s="493" t="s">
        <v>224</v>
      </c>
      <c r="C120" s="493"/>
      <c r="D120" s="493"/>
      <c r="E120" s="151" t="str">
        <f>E23</f>
        <v>Actuals           2013-2014</v>
      </c>
      <c r="F120" s="151" t="str">
        <f t="shared" ref="F120:J120" si="24">F23</f>
        <v>Approved Estimates          2014-2015</v>
      </c>
      <c r="G120" s="151" t="str">
        <f t="shared" si="24"/>
        <v>Revised Estimates                 2014-2015</v>
      </c>
      <c r="H120" s="151" t="str">
        <f t="shared" si="24"/>
        <v>Budget Estimates      2015-2016</v>
      </c>
      <c r="I120" s="151" t="str">
        <f t="shared" si="24"/>
        <v>Forward Estimates     2016-2017</v>
      </c>
      <c r="J120" s="151" t="str">
        <f t="shared" si="24"/>
        <v>Forward Estimates     2017-2018</v>
      </c>
    </row>
    <row r="121" spans="1:10" ht="12.75" customHeight="1" x14ac:dyDescent="0.2">
      <c r="A121" s="121">
        <v>122</v>
      </c>
      <c r="B121" s="485" t="s">
        <v>307</v>
      </c>
      <c r="C121" s="485"/>
      <c r="D121" s="485"/>
      <c r="E121" s="122">
        <v>0</v>
      </c>
      <c r="F121" s="122">
        <v>64600</v>
      </c>
      <c r="G121" s="122">
        <v>64600</v>
      </c>
      <c r="H121" s="123">
        <v>64600</v>
      </c>
      <c r="I121" s="122">
        <v>64600</v>
      </c>
      <c r="J121" s="122">
        <v>64600</v>
      </c>
    </row>
    <row r="122" spans="1:10" ht="12.75" customHeight="1" x14ac:dyDescent="0.2">
      <c r="A122" s="121">
        <v>122</v>
      </c>
      <c r="B122" s="485" t="s">
        <v>308</v>
      </c>
      <c r="C122" s="485"/>
      <c r="D122" s="485"/>
      <c r="E122" s="122">
        <v>2735</v>
      </c>
      <c r="F122" s="122">
        <v>3000</v>
      </c>
      <c r="G122" s="122">
        <v>4000</v>
      </c>
      <c r="H122" s="123">
        <v>3000</v>
      </c>
      <c r="I122" s="122">
        <v>3000</v>
      </c>
      <c r="J122" s="122">
        <v>3000</v>
      </c>
    </row>
    <row r="123" spans="1:10" ht="12.75" customHeight="1" x14ac:dyDescent="0.2">
      <c r="A123" s="121">
        <v>122</v>
      </c>
      <c r="B123" s="485" t="s">
        <v>309</v>
      </c>
      <c r="C123" s="485"/>
      <c r="D123" s="485"/>
      <c r="E123" s="122">
        <v>116200</v>
      </c>
      <c r="F123" s="122">
        <v>110000</v>
      </c>
      <c r="G123" s="122">
        <v>145000</v>
      </c>
      <c r="H123" s="123">
        <v>110000</v>
      </c>
      <c r="I123" s="122">
        <v>110000</v>
      </c>
      <c r="J123" s="122">
        <v>110000</v>
      </c>
    </row>
    <row r="124" spans="1:10" ht="12.75" customHeight="1" x14ac:dyDescent="0.2">
      <c r="A124" s="121">
        <v>130</v>
      </c>
      <c r="B124" s="485" t="s">
        <v>310</v>
      </c>
      <c r="C124" s="485"/>
      <c r="D124" s="485"/>
      <c r="E124" s="122">
        <v>142499</v>
      </c>
      <c r="F124" s="122">
        <v>100000</v>
      </c>
      <c r="G124" s="122">
        <v>120000</v>
      </c>
      <c r="H124" s="123">
        <v>100000</v>
      </c>
      <c r="I124" s="122">
        <v>100000</v>
      </c>
      <c r="J124" s="122">
        <v>100000</v>
      </c>
    </row>
    <row r="125" spans="1:10" ht="12.75" customHeight="1" x14ac:dyDescent="0.2">
      <c r="A125" s="121">
        <v>130</v>
      </c>
      <c r="B125" s="485" t="s">
        <v>311</v>
      </c>
      <c r="C125" s="485"/>
      <c r="D125" s="485"/>
      <c r="E125" s="122">
        <v>0</v>
      </c>
      <c r="F125" s="122">
        <v>0</v>
      </c>
      <c r="G125" s="122">
        <v>0</v>
      </c>
      <c r="H125" s="123">
        <v>0</v>
      </c>
      <c r="I125" s="122">
        <v>0</v>
      </c>
      <c r="J125" s="122">
        <v>0</v>
      </c>
    </row>
    <row r="126" spans="1:10" ht="12.75" customHeight="1" x14ac:dyDescent="0.2">
      <c r="A126" s="121">
        <v>130</v>
      </c>
      <c r="B126" s="485" t="s">
        <v>312</v>
      </c>
      <c r="C126" s="485"/>
      <c r="D126" s="485"/>
      <c r="E126" s="122">
        <v>0</v>
      </c>
      <c r="F126" s="122">
        <v>5000</v>
      </c>
      <c r="G126" s="122">
        <v>5000</v>
      </c>
      <c r="H126" s="123">
        <v>5000</v>
      </c>
      <c r="I126" s="122">
        <v>5000</v>
      </c>
      <c r="J126" s="122">
        <v>5000</v>
      </c>
    </row>
    <row r="127" spans="1:10" x14ac:dyDescent="0.2">
      <c r="A127" s="487" t="s">
        <v>258</v>
      </c>
      <c r="B127" s="487"/>
      <c r="C127" s="487"/>
      <c r="D127" s="487"/>
      <c r="E127" s="124">
        <f t="shared" ref="E127:J127" si="25">SUM(E121:E126)</f>
        <v>261434</v>
      </c>
      <c r="F127" s="124">
        <f t="shared" si="25"/>
        <v>282600</v>
      </c>
      <c r="G127" s="124">
        <f t="shared" si="25"/>
        <v>338600</v>
      </c>
      <c r="H127" s="124">
        <f t="shared" si="25"/>
        <v>282600</v>
      </c>
      <c r="I127" s="124">
        <f t="shared" si="25"/>
        <v>282600</v>
      </c>
      <c r="J127" s="124">
        <f t="shared" si="25"/>
        <v>282600</v>
      </c>
    </row>
    <row r="128" spans="1:10" x14ac:dyDescent="0.2">
      <c r="A128" s="483"/>
      <c r="B128" s="483"/>
      <c r="C128" s="483"/>
      <c r="D128" s="483"/>
      <c r="E128" s="483"/>
      <c r="F128" s="483"/>
      <c r="G128" s="483"/>
      <c r="H128" s="483"/>
      <c r="I128" s="483"/>
      <c r="J128" s="483"/>
    </row>
    <row r="129" spans="1:10" ht="15" customHeight="1" x14ac:dyDescent="0.2">
      <c r="A129" s="482" t="s">
        <v>262</v>
      </c>
      <c r="B129" s="482"/>
      <c r="C129" s="482"/>
      <c r="D129" s="482"/>
      <c r="E129" s="482"/>
      <c r="F129" s="482"/>
      <c r="G129" s="482"/>
      <c r="H129" s="482"/>
      <c r="I129" s="482"/>
      <c r="J129" s="482"/>
    </row>
    <row r="130" spans="1:10" ht="33.75" x14ac:dyDescent="0.2">
      <c r="A130" s="131" t="s">
        <v>225</v>
      </c>
      <c r="B130" s="493" t="s">
        <v>224</v>
      </c>
      <c r="C130" s="493"/>
      <c r="D130" s="493"/>
      <c r="E130" s="120" t="str">
        <f>E23</f>
        <v>Actuals           2013-2014</v>
      </c>
      <c r="F130" s="120" t="str">
        <f t="shared" ref="F130:J130" si="26">F23</f>
        <v>Approved Estimates          2014-2015</v>
      </c>
      <c r="G130" s="120" t="str">
        <f t="shared" si="26"/>
        <v>Revised Estimates                 2014-2015</v>
      </c>
      <c r="H130" s="120" t="str">
        <f t="shared" si="26"/>
        <v>Budget Estimates      2015-2016</v>
      </c>
      <c r="I130" s="120" t="str">
        <f t="shared" si="26"/>
        <v>Forward Estimates     2016-2017</v>
      </c>
      <c r="J130" s="120" t="str">
        <f t="shared" si="26"/>
        <v>Forward Estimates     2017-2018</v>
      </c>
    </row>
    <row r="131" spans="1:10" ht="15" customHeight="1" x14ac:dyDescent="0.2">
      <c r="A131" s="493" t="s">
        <v>6</v>
      </c>
      <c r="B131" s="493"/>
      <c r="C131" s="493"/>
      <c r="D131" s="493"/>
      <c r="E131" s="493"/>
      <c r="F131" s="493"/>
      <c r="G131" s="493"/>
      <c r="H131" s="493"/>
      <c r="I131" s="493"/>
      <c r="J131" s="137"/>
    </row>
    <row r="132" spans="1:10" ht="12.75" customHeight="1" x14ac:dyDescent="0.2">
      <c r="A132" s="121">
        <v>210</v>
      </c>
      <c r="B132" s="485" t="s">
        <v>6</v>
      </c>
      <c r="C132" s="485"/>
      <c r="D132" s="485"/>
      <c r="E132" s="122">
        <v>3034087.49</v>
      </c>
      <c r="F132" s="122">
        <v>3048000</v>
      </c>
      <c r="G132" s="122">
        <v>3010800</v>
      </c>
      <c r="H132" s="123">
        <v>2987700</v>
      </c>
      <c r="I132" s="122">
        <v>3111000</v>
      </c>
      <c r="J132" s="122">
        <v>3181500</v>
      </c>
    </row>
    <row r="133" spans="1:10" ht="12.75" customHeight="1" x14ac:dyDescent="0.2">
      <c r="A133" s="121">
        <v>212</v>
      </c>
      <c r="B133" s="485" t="s">
        <v>8</v>
      </c>
      <c r="C133" s="485"/>
      <c r="D133" s="485"/>
      <c r="E133" s="122">
        <v>0</v>
      </c>
      <c r="F133" s="122">
        <v>0</v>
      </c>
      <c r="G133" s="122">
        <v>0</v>
      </c>
      <c r="H133" s="123">
        <v>0</v>
      </c>
      <c r="I133" s="122">
        <v>0</v>
      </c>
      <c r="J133" s="122">
        <v>0</v>
      </c>
    </row>
    <row r="134" spans="1:10" ht="12.75" customHeight="1" x14ac:dyDescent="0.2">
      <c r="A134" s="121">
        <v>216</v>
      </c>
      <c r="B134" s="485" t="s">
        <v>9</v>
      </c>
      <c r="C134" s="485"/>
      <c r="D134" s="485"/>
      <c r="E134" s="122">
        <v>488420.93</v>
      </c>
      <c r="F134" s="122">
        <v>498500</v>
      </c>
      <c r="G134" s="122">
        <v>498500</v>
      </c>
      <c r="H134" s="123">
        <v>512100</v>
      </c>
      <c r="I134" s="122">
        <v>513900</v>
      </c>
      <c r="J134" s="122">
        <v>513900</v>
      </c>
    </row>
    <row r="135" spans="1:10" ht="12.75" customHeight="1" x14ac:dyDescent="0.2">
      <c r="A135" s="121">
        <v>218</v>
      </c>
      <c r="B135" s="485" t="s">
        <v>272</v>
      </c>
      <c r="C135" s="485"/>
      <c r="D135" s="485"/>
      <c r="E135" s="122">
        <v>0</v>
      </c>
      <c r="F135" s="122">
        <v>45600</v>
      </c>
      <c r="G135" s="122">
        <v>0</v>
      </c>
      <c r="H135" s="123">
        <v>0</v>
      </c>
      <c r="I135" s="122">
        <v>0</v>
      </c>
      <c r="J135" s="122">
        <v>0</v>
      </c>
    </row>
    <row r="136" spans="1:10" ht="15" customHeight="1" x14ac:dyDescent="0.2">
      <c r="A136" s="497" t="s">
        <v>273</v>
      </c>
      <c r="B136" s="497"/>
      <c r="C136" s="497"/>
      <c r="D136" s="497"/>
      <c r="E136" s="132">
        <f>SUM(E132:E135)</f>
        <v>3522508.4200000004</v>
      </c>
      <c r="F136" s="132">
        <f t="shared" ref="F136:G136" si="27">SUM(F132:F135)</f>
        <v>3592100</v>
      </c>
      <c r="G136" s="132">
        <f t="shared" si="27"/>
        <v>3509300</v>
      </c>
      <c r="H136" s="132">
        <f>SUM(H132:H135)</f>
        <v>3499800</v>
      </c>
      <c r="I136" s="132">
        <f t="shared" ref="I136:J136" si="28">SUM(I132:I135)</f>
        <v>3624900</v>
      </c>
      <c r="J136" s="132">
        <f t="shared" si="28"/>
        <v>3695400</v>
      </c>
    </row>
    <row r="137" spans="1:10" ht="15" customHeight="1" x14ac:dyDescent="0.2">
      <c r="A137" s="497" t="s">
        <v>274</v>
      </c>
      <c r="B137" s="497"/>
      <c r="C137" s="497"/>
      <c r="D137" s="497"/>
      <c r="E137" s="497"/>
      <c r="F137" s="497"/>
      <c r="G137" s="497"/>
      <c r="H137" s="497"/>
      <c r="I137" s="497"/>
      <c r="J137" s="137"/>
    </row>
    <row r="138" spans="1:10" ht="15" customHeight="1" x14ac:dyDescent="0.2">
      <c r="A138" s="121">
        <v>222</v>
      </c>
      <c r="B138" s="485" t="s">
        <v>186</v>
      </c>
      <c r="C138" s="485"/>
      <c r="D138" s="485"/>
      <c r="E138" s="122">
        <v>71449.009999999995</v>
      </c>
      <c r="F138" s="122">
        <v>60000</v>
      </c>
      <c r="G138" s="122">
        <v>60000</v>
      </c>
      <c r="H138" s="123">
        <v>60000</v>
      </c>
      <c r="I138" s="122">
        <v>60000</v>
      </c>
      <c r="J138" s="122">
        <v>60000</v>
      </c>
    </row>
    <row r="139" spans="1:10" ht="15" customHeight="1" x14ac:dyDescent="0.2">
      <c r="A139" s="121">
        <v>224</v>
      </c>
      <c r="B139" s="485" t="s">
        <v>187</v>
      </c>
      <c r="C139" s="485"/>
      <c r="D139" s="485"/>
      <c r="E139" s="122">
        <v>245385.54</v>
      </c>
      <c r="F139" s="122">
        <v>260000</v>
      </c>
      <c r="G139" s="122">
        <v>260000</v>
      </c>
      <c r="H139" s="123">
        <v>233000</v>
      </c>
      <c r="I139" s="122">
        <v>233000</v>
      </c>
      <c r="J139" s="122">
        <v>233000</v>
      </c>
    </row>
    <row r="140" spans="1:10" ht="15" customHeight="1" x14ac:dyDescent="0.2">
      <c r="A140" s="121">
        <v>226</v>
      </c>
      <c r="B140" s="485" t="s">
        <v>188</v>
      </c>
      <c r="C140" s="485"/>
      <c r="D140" s="485"/>
      <c r="E140" s="122">
        <v>91576.72</v>
      </c>
      <c r="F140" s="122">
        <v>85000</v>
      </c>
      <c r="G140" s="122">
        <v>85000</v>
      </c>
      <c r="H140" s="123">
        <v>80000</v>
      </c>
      <c r="I140" s="122">
        <v>80000</v>
      </c>
      <c r="J140" s="122">
        <v>80000</v>
      </c>
    </row>
    <row r="141" spans="1:10" ht="15" customHeight="1" x14ac:dyDescent="0.2">
      <c r="A141" s="121">
        <v>228</v>
      </c>
      <c r="B141" s="485" t="s">
        <v>189</v>
      </c>
      <c r="C141" s="485"/>
      <c r="D141" s="485"/>
      <c r="E141" s="122">
        <v>24949.61</v>
      </c>
      <c r="F141" s="122">
        <v>25000</v>
      </c>
      <c r="G141" s="122">
        <v>25000</v>
      </c>
      <c r="H141" s="123">
        <v>25000</v>
      </c>
      <c r="I141" s="122">
        <v>25000</v>
      </c>
      <c r="J141" s="122">
        <v>25000</v>
      </c>
    </row>
    <row r="142" spans="1:10" ht="15" customHeight="1" x14ac:dyDescent="0.2">
      <c r="A142" s="121">
        <v>229</v>
      </c>
      <c r="B142" s="485" t="s">
        <v>190</v>
      </c>
      <c r="C142" s="485"/>
      <c r="D142" s="485"/>
      <c r="E142" s="122">
        <v>47949.78</v>
      </c>
      <c r="F142" s="122">
        <v>20000</v>
      </c>
      <c r="G142" s="122">
        <v>20000</v>
      </c>
      <c r="H142" s="123">
        <v>20000</v>
      </c>
      <c r="I142" s="122">
        <v>20000</v>
      </c>
      <c r="J142" s="122">
        <v>20000</v>
      </c>
    </row>
    <row r="143" spans="1:10" ht="15" customHeight="1" x14ac:dyDescent="0.2">
      <c r="A143" s="121">
        <v>230</v>
      </c>
      <c r="B143" s="485" t="s">
        <v>191</v>
      </c>
      <c r="C143" s="485"/>
      <c r="D143" s="485"/>
      <c r="E143" s="122">
        <v>74956.320000000007</v>
      </c>
      <c r="F143" s="122">
        <v>75000</v>
      </c>
      <c r="G143" s="122">
        <v>75000</v>
      </c>
      <c r="H143" s="123">
        <v>75000</v>
      </c>
      <c r="I143" s="122">
        <v>75000</v>
      </c>
      <c r="J143" s="122">
        <v>75000</v>
      </c>
    </row>
    <row r="144" spans="1:10" ht="15" customHeight="1" x14ac:dyDescent="0.2">
      <c r="A144" s="121">
        <v>232</v>
      </c>
      <c r="B144" s="485" t="s">
        <v>192</v>
      </c>
      <c r="C144" s="485"/>
      <c r="D144" s="485"/>
      <c r="E144" s="122">
        <v>247564.65</v>
      </c>
      <c r="F144" s="122">
        <v>200000</v>
      </c>
      <c r="G144" s="122">
        <v>200000</v>
      </c>
      <c r="H144" s="123">
        <v>235000</v>
      </c>
      <c r="I144" s="122">
        <v>235000</v>
      </c>
      <c r="J144" s="122">
        <v>235000</v>
      </c>
    </row>
    <row r="145" spans="1:10" ht="13.9" customHeight="1" x14ac:dyDescent="0.2">
      <c r="A145" s="121">
        <v>236</v>
      </c>
      <c r="B145" s="485" t="s">
        <v>194</v>
      </c>
      <c r="C145" s="485"/>
      <c r="D145" s="485"/>
      <c r="E145" s="122">
        <v>9789.3799999999992</v>
      </c>
      <c r="F145" s="122">
        <v>85000</v>
      </c>
      <c r="G145" s="122">
        <v>16000</v>
      </c>
      <c r="H145" s="123">
        <v>11000</v>
      </c>
      <c r="I145" s="122">
        <v>11000</v>
      </c>
      <c r="J145" s="122">
        <v>11000</v>
      </c>
    </row>
    <row r="146" spans="1:10" ht="15" customHeight="1" x14ac:dyDescent="0.2">
      <c r="A146" s="121">
        <v>238</v>
      </c>
      <c r="B146" s="485" t="s">
        <v>195</v>
      </c>
      <c r="C146" s="485"/>
      <c r="D146" s="485"/>
      <c r="E146" s="122">
        <v>77628.539999999994</v>
      </c>
      <c r="F146" s="122">
        <v>11000</v>
      </c>
      <c r="G146" s="122">
        <v>11000</v>
      </c>
      <c r="H146" s="123">
        <v>10000</v>
      </c>
      <c r="I146" s="122">
        <v>10000</v>
      </c>
      <c r="J146" s="122">
        <v>10000</v>
      </c>
    </row>
    <row r="147" spans="1:10" ht="15" customHeight="1" x14ac:dyDescent="0.2">
      <c r="A147" s="121">
        <v>242</v>
      </c>
      <c r="B147" s="485" t="s">
        <v>197</v>
      </c>
      <c r="C147" s="485"/>
      <c r="D147" s="485"/>
      <c r="E147" s="122">
        <v>9866.2000000000007</v>
      </c>
      <c r="F147" s="122">
        <v>90000</v>
      </c>
      <c r="G147" s="122">
        <v>90000</v>
      </c>
      <c r="H147" s="123">
        <v>80000</v>
      </c>
      <c r="I147" s="122">
        <v>80000</v>
      </c>
      <c r="J147" s="122">
        <v>80000</v>
      </c>
    </row>
    <row r="148" spans="1:10" ht="15" customHeight="1" x14ac:dyDescent="0.2">
      <c r="A148" s="121">
        <v>246</v>
      </c>
      <c r="B148" s="485" t="s">
        <v>199</v>
      </c>
      <c r="C148" s="485"/>
      <c r="D148" s="485"/>
      <c r="E148" s="122">
        <v>151152.23000000001</v>
      </c>
      <c r="F148" s="122">
        <v>10000</v>
      </c>
      <c r="G148" s="122">
        <v>10000</v>
      </c>
      <c r="H148" s="123">
        <v>10000</v>
      </c>
      <c r="I148" s="122">
        <v>10000</v>
      </c>
      <c r="J148" s="122">
        <v>10000</v>
      </c>
    </row>
    <row r="149" spans="1:10" ht="15" customHeight="1" x14ac:dyDescent="0.2">
      <c r="A149" s="121">
        <v>260</v>
      </c>
      <c r="B149" s="485" t="s">
        <v>201</v>
      </c>
      <c r="C149" s="485"/>
      <c r="D149" s="485"/>
      <c r="E149" s="122">
        <v>97981.19</v>
      </c>
      <c r="F149" s="122">
        <v>180000</v>
      </c>
      <c r="G149" s="122">
        <v>180000</v>
      </c>
      <c r="H149" s="123">
        <v>180000</v>
      </c>
      <c r="I149" s="122">
        <v>180000</v>
      </c>
      <c r="J149" s="122">
        <v>180000</v>
      </c>
    </row>
    <row r="150" spans="1:10" ht="15" customHeight="1" x14ac:dyDescent="0.2">
      <c r="A150" s="121">
        <v>284</v>
      </c>
      <c r="B150" s="485" t="s">
        <v>313</v>
      </c>
      <c r="C150" s="485"/>
      <c r="D150" s="485"/>
      <c r="E150" s="122">
        <v>0</v>
      </c>
      <c r="F150" s="122">
        <v>0</v>
      </c>
      <c r="G150" s="122">
        <v>94000</v>
      </c>
      <c r="H150" s="123">
        <v>59000</v>
      </c>
      <c r="I150" s="122">
        <v>59000</v>
      </c>
      <c r="J150" s="122">
        <v>59000</v>
      </c>
    </row>
    <row r="151" spans="1:10" x14ac:dyDescent="0.2">
      <c r="A151" s="497" t="s">
        <v>276</v>
      </c>
      <c r="B151" s="497"/>
      <c r="C151" s="497"/>
      <c r="D151" s="497"/>
      <c r="E151" s="132">
        <f t="shared" ref="E151:J151" si="29">SUM(E138:E150)</f>
        <v>1150249.17</v>
      </c>
      <c r="F151" s="132">
        <f t="shared" si="29"/>
        <v>1101000</v>
      </c>
      <c r="G151" s="132">
        <f t="shared" si="29"/>
        <v>1126000</v>
      </c>
      <c r="H151" s="132">
        <f t="shared" si="29"/>
        <v>1078000</v>
      </c>
      <c r="I151" s="132">
        <f t="shared" si="29"/>
        <v>1078000</v>
      </c>
      <c r="J151" s="132">
        <f t="shared" si="29"/>
        <v>1078000</v>
      </c>
    </row>
    <row r="152" spans="1:10" x14ac:dyDescent="0.2">
      <c r="A152" s="498" t="s">
        <v>277</v>
      </c>
      <c r="B152" s="498"/>
      <c r="C152" s="498"/>
      <c r="D152" s="498"/>
      <c r="E152" s="134">
        <f t="shared" ref="E152:J152" si="30">SUM(E136,E151)</f>
        <v>4672757.59</v>
      </c>
      <c r="F152" s="134">
        <f t="shared" si="30"/>
        <v>4693100</v>
      </c>
      <c r="G152" s="134">
        <f t="shared" si="30"/>
        <v>4635300</v>
      </c>
      <c r="H152" s="134">
        <f t="shared" si="30"/>
        <v>4577800</v>
      </c>
      <c r="I152" s="134">
        <f t="shared" si="30"/>
        <v>4702900</v>
      </c>
      <c r="J152" s="134">
        <f t="shared" si="30"/>
        <v>4773400</v>
      </c>
    </row>
    <row r="153" spans="1:10" x14ac:dyDescent="0.2">
      <c r="A153" s="483"/>
      <c r="B153" s="483"/>
      <c r="C153" s="483"/>
      <c r="D153" s="483"/>
      <c r="E153" s="483"/>
      <c r="F153" s="483"/>
      <c r="G153" s="483"/>
      <c r="H153" s="483"/>
      <c r="I153" s="483"/>
      <c r="J153" s="137"/>
    </row>
    <row r="154" spans="1:10" x14ac:dyDescent="0.2">
      <c r="A154" s="500" t="s">
        <v>14</v>
      </c>
      <c r="B154" s="500"/>
      <c r="C154" s="500"/>
      <c r="D154" s="500"/>
      <c r="E154" s="500"/>
      <c r="F154" s="500"/>
      <c r="G154" s="500"/>
      <c r="H154" s="500"/>
      <c r="I154" s="500"/>
      <c r="J154" s="500"/>
    </row>
    <row r="155" spans="1:10" ht="18" customHeight="1" x14ac:dyDescent="0.2">
      <c r="A155" s="484" t="s">
        <v>224</v>
      </c>
      <c r="B155" s="484"/>
      <c r="C155" s="484"/>
      <c r="D155" s="484"/>
      <c r="E155" s="482" t="str">
        <f t="shared" ref="E155:J155" si="31">E23</f>
        <v>Actuals           2013-2014</v>
      </c>
      <c r="F155" s="482" t="str">
        <f t="shared" si="31"/>
        <v>Approved Estimates          2014-2015</v>
      </c>
      <c r="G155" s="482" t="str">
        <f t="shared" si="31"/>
        <v>Revised Estimates                 2014-2015</v>
      </c>
      <c r="H155" s="482" t="str">
        <f t="shared" si="31"/>
        <v>Budget Estimates      2015-2016</v>
      </c>
      <c r="I155" s="482" t="str">
        <f t="shared" si="31"/>
        <v>Forward Estimates     2016-2017</v>
      </c>
      <c r="J155" s="482" t="str">
        <f t="shared" si="31"/>
        <v>Forward Estimates     2017-2018</v>
      </c>
    </row>
    <row r="156" spans="1:10" x14ac:dyDescent="0.2">
      <c r="A156" s="119" t="s">
        <v>225</v>
      </c>
      <c r="B156" s="119" t="s">
        <v>226</v>
      </c>
      <c r="C156" s="484" t="s">
        <v>227</v>
      </c>
      <c r="D156" s="484"/>
      <c r="E156" s="475"/>
      <c r="F156" s="475"/>
      <c r="G156" s="475"/>
      <c r="H156" s="475"/>
      <c r="I156" s="475"/>
      <c r="J156" s="475"/>
    </row>
    <row r="157" spans="1:10" x14ac:dyDescent="0.2">
      <c r="A157" s="135"/>
      <c r="B157" s="135"/>
      <c r="C157" s="497"/>
      <c r="D157" s="497"/>
      <c r="E157" s="123"/>
      <c r="F157" s="123"/>
      <c r="G157" s="123"/>
      <c r="H157" s="123"/>
      <c r="I157" s="133"/>
      <c r="J157" s="122"/>
    </row>
    <row r="158" spans="1:10" x14ac:dyDescent="0.2">
      <c r="A158" s="135"/>
      <c r="B158" s="135"/>
      <c r="C158" s="497"/>
      <c r="D158" s="497"/>
      <c r="E158" s="123"/>
      <c r="F158" s="123"/>
      <c r="G158" s="123"/>
      <c r="H158" s="123"/>
      <c r="I158" s="133"/>
      <c r="J158" s="122"/>
    </row>
    <row r="159" spans="1:10" x14ac:dyDescent="0.2">
      <c r="A159" s="487" t="s">
        <v>14</v>
      </c>
      <c r="B159" s="487"/>
      <c r="C159" s="487"/>
      <c r="D159" s="487"/>
      <c r="E159" s="124">
        <v>0</v>
      </c>
      <c r="F159" s="124">
        <v>0</v>
      </c>
      <c r="G159" s="124">
        <v>0</v>
      </c>
      <c r="H159" s="124">
        <v>0</v>
      </c>
      <c r="I159" s="124">
        <v>0</v>
      </c>
      <c r="J159" s="124">
        <v>0</v>
      </c>
    </row>
    <row r="160" spans="1:10" x14ac:dyDescent="0.2">
      <c r="A160" s="485"/>
      <c r="B160" s="485"/>
      <c r="C160" s="485"/>
      <c r="D160" s="485"/>
      <c r="E160" s="485"/>
      <c r="F160" s="485"/>
      <c r="G160" s="485"/>
      <c r="H160" s="485"/>
      <c r="I160" s="485"/>
      <c r="J160" s="137"/>
    </row>
    <row r="161" spans="1:10" ht="15" customHeight="1" x14ac:dyDescent="0.2">
      <c r="A161" s="499" t="s">
        <v>266</v>
      </c>
      <c r="B161" s="499"/>
      <c r="C161" s="499"/>
      <c r="D161" s="499"/>
      <c r="E161" s="499"/>
      <c r="F161" s="508"/>
      <c r="G161" s="508"/>
      <c r="H161" s="508"/>
      <c r="I161" s="508"/>
      <c r="J161" s="508"/>
    </row>
    <row r="162" spans="1:10" x14ac:dyDescent="0.2">
      <c r="A162" s="484" t="s">
        <v>278</v>
      </c>
      <c r="B162" s="484"/>
      <c r="C162" s="484"/>
      <c r="D162" s="120" t="s">
        <v>279</v>
      </c>
      <c r="E162" s="120" t="s">
        <v>280</v>
      </c>
      <c r="F162" s="120"/>
      <c r="G162" s="120"/>
      <c r="H162" s="152"/>
      <c r="I162" s="152"/>
      <c r="J162" s="153"/>
    </row>
    <row r="163" spans="1:10" ht="15" customHeight="1" x14ac:dyDescent="0.2">
      <c r="A163" s="485" t="s">
        <v>2309</v>
      </c>
      <c r="B163" s="485"/>
      <c r="C163" s="485"/>
      <c r="D163" s="121" t="s">
        <v>1506</v>
      </c>
      <c r="E163" s="121">
        <v>1</v>
      </c>
      <c r="F163" s="121"/>
      <c r="G163" s="121"/>
      <c r="H163" s="140"/>
      <c r="I163" s="140"/>
      <c r="J163" s="143"/>
    </row>
    <row r="164" spans="1:10" ht="15" customHeight="1" x14ac:dyDescent="0.2">
      <c r="A164" s="485" t="s">
        <v>2310</v>
      </c>
      <c r="B164" s="485"/>
      <c r="C164" s="485"/>
      <c r="D164" s="121" t="s">
        <v>1514</v>
      </c>
      <c r="E164" s="121">
        <v>1</v>
      </c>
      <c r="F164" s="121"/>
      <c r="G164" s="121"/>
      <c r="H164" s="140"/>
      <c r="I164" s="140"/>
      <c r="J164" s="143"/>
    </row>
    <row r="165" spans="1:10" ht="15" customHeight="1" x14ac:dyDescent="0.2">
      <c r="A165" s="485" t="s">
        <v>2311</v>
      </c>
      <c r="B165" s="485"/>
      <c r="C165" s="485"/>
      <c r="D165" s="121" t="s">
        <v>2302</v>
      </c>
      <c r="E165" s="121">
        <v>1</v>
      </c>
      <c r="F165" s="121"/>
      <c r="G165" s="121"/>
      <c r="H165" s="140"/>
      <c r="I165" s="140"/>
      <c r="J165" s="143"/>
    </row>
    <row r="166" spans="1:10" ht="15" customHeight="1" x14ac:dyDescent="0.2">
      <c r="A166" s="485" t="s">
        <v>2312</v>
      </c>
      <c r="B166" s="485"/>
      <c r="C166" s="485"/>
      <c r="D166" s="121" t="s">
        <v>2304</v>
      </c>
      <c r="E166" s="121">
        <v>4</v>
      </c>
      <c r="F166" s="121"/>
      <c r="G166" s="121"/>
      <c r="H166" s="140"/>
      <c r="I166" s="140"/>
      <c r="J166" s="143"/>
    </row>
    <row r="167" spans="1:10" ht="15" customHeight="1" x14ac:dyDescent="0.2">
      <c r="A167" s="485" t="s">
        <v>2313</v>
      </c>
      <c r="B167" s="485"/>
      <c r="C167" s="485"/>
      <c r="D167" s="121" t="s">
        <v>2306</v>
      </c>
      <c r="E167" s="121">
        <v>11</v>
      </c>
      <c r="F167" s="121"/>
      <c r="G167" s="121"/>
      <c r="H167" s="140"/>
      <c r="I167" s="140"/>
      <c r="J167" s="143"/>
    </row>
    <row r="168" spans="1:10" ht="15" customHeight="1" x14ac:dyDescent="0.2">
      <c r="A168" s="485" t="s">
        <v>2314</v>
      </c>
      <c r="B168" s="485"/>
      <c r="C168" s="485"/>
      <c r="D168" s="121" t="s">
        <v>2308</v>
      </c>
      <c r="E168" s="121">
        <v>55</v>
      </c>
      <c r="F168" s="121"/>
      <c r="G168" s="121"/>
      <c r="H168" s="140"/>
      <c r="I168" s="140"/>
      <c r="J168" s="143"/>
    </row>
    <row r="169" spans="1:10" ht="15" customHeight="1" x14ac:dyDescent="0.2">
      <c r="A169" s="485" t="s">
        <v>2315</v>
      </c>
      <c r="B169" s="485"/>
      <c r="C169" s="485"/>
      <c r="D169" s="121" t="s">
        <v>1155</v>
      </c>
      <c r="E169" s="121">
        <v>1</v>
      </c>
      <c r="F169" s="121"/>
      <c r="G169" s="121"/>
      <c r="H169" s="140"/>
      <c r="I169" s="140"/>
      <c r="J169" s="143"/>
    </row>
    <row r="170" spans="1:10" ht="15" customHeight="1" x14ac:dyDescent="0.2">
      <c r="A170" s="485" t="s">
        <v>2316</v>
      </c>
      <c r="B170" s="485"/>
      <c r="C170" s="485"/>
      <c r="D170" s="121" t="s">
        <v>2317</v>
      </c>
      <c r="E170" s="121">
        <v>1</v>
      </c>
      <c r="F170" s="121"/>
      <c r="G170" s="121"/>
      <c r="H170" s="140"/>
      <c r="I170" s="140"/>
      <c r="J170" s="143"/>
    </row>
    <row r="171" spans="1:10" ht="15" customHeight="1" x14ac:dyDescent="0.2">
      <c r="A171" s="485" t="s">
        <v>1156</v>
      </c>
      <c r="B171" s="485"/>
      <c r="C171" s="485"/>
      <c r="D171" s="121" t="s">
        <v>1157</v>
      </c>
      <c r="E171" s="121">
        <v>1</v>
      </c>
      <c r="F171" s="121"/>
      <c r="G171" s="121"/>
      <c r="H171" s="140"/>
      <c r="I171" s="140"/>
      <c r="J171" s="143"/>
    </row>
    <row r="172" spans="1:10" ht="15" customHeight="1" x14ac:dyDescent="0.2">
      <c r="A172" s="485" t="s">
        <v>2318</v>
      </c>
      <c r="B172" s="485"/>
      <c r="C172" s="485"/>
      <c r="D172" s="121" t="s">
        <v>2319</v>
      </c>
      <c r="E172" s="121">
        <v>1</v>
      </c>
      <c r="F172" s="121"/>
      <c r="G172" s="121"/>
      <c r="H172" s="140"/>
      <c r="I172" s="140"/>
      <c r="J172" s="143"/>
    </row>
    <row r="173" spans="1:10" x14ac:dyDescent="0.2">
      <c r="A173" s="498" t="s">
        <v>281</v>
      </c>
      <c r="B173" s="498"/>
      <c r="C173" s="498"/>
      <c r="D173" s="498"/>
      <c r="E173" s="154">
        <f>SUM(E163:E172)</f>
        <v>77</v>
      </c>
      <c r="F173" s="124"/>
      <c r="G173" s="124"/>
      <c r="H173" s="146"/>
      <c r="I173" s="146"/>
      <c r="J173" s="147"/>
    </row>
    <row r="174" spans="1:10" x14ac:dyDescent="0.2">
      <c r="A174" s="483"/>
      <c r="B174" s="483"/>
      <c r="C174" s="483"/>
      <c r="D174" s="483"/>
      <c r="E174" s="483"/>
      <c r="F174" s="501"/>
      <c r="G174" s="501"/>
      <c r="H174" s="501"/>
      <c r="I174" s="501"/>
      <c r="J174" s="501"/>
    </row>
    <row r="175" spans="1:10" x14ac:dyDescent="0.2">
      <c r="A175" s="502" t="s">
        <v>282</v>
      </c>
      <c r="B175" s="502"/>
      <c r="C175" s="502"/>
      <c r="D175" s="502"/>
      <c r="E175" s="502"/>
      <c r="F175" s="502"/>
      <c r="G175" s="502"/>
      <c r="H175" s="502"/>
      <c r="I175" s="502"/>
      <c r="J175" s="502"/>
    </row>
    <row r="176" spans="1:10" x14ac:dyDescent="0.2">
      <c r="A176" s="503" t="s">
        <v>314</v>
      </c>
      <c r="B176" s="503"/>
      <c r="C176" s="503"/>
      <c r="D176" s="503"/>
      <c r="E176" s="503"/>
      <c r="F176" s="503"/>
      <c r="G176" s="503"/>
      <c r="H176" s="503"/>
      <c r="I176" s="503"/>
      <c r="J176" s="503"/>
    </row>
    <row r="177" spans="1:10" x14ac:dyDescent="0.2">
      <c r="A177" s="483"/>
      <c r="B177" s="483"/>
      <c r="C177" s="483"/>
      <c r="D177" s="483"/>
      <c r="E177" s="483"/>
      <c r="F177" s="483"/>
      <c r="G177" s="483"/>
      <c r="H177" s="483"/>
      <c r="I177" s="483"/>
      <c r="J177" s="483"/>
    </row>
    <row r="178" spans="1:10" x14ac:dyDescent="0.2">
      <c r="A178" s="483"/>
      <c r="B178" s="483"/>
      <c r="C178" s="483"/>
      <c r="D178" s="483"/>
      <c r="E178" s="483"/>
      <c r="F178" s="483"/>
      <c r="G178" s="483"/>
      <c r="H178" s="483"/>
      <c r="I178" s="483"/>
      <c r="J178" s="483"/>
    </row>
    <row r="179" spans="1:10" x14ac:dyDescent="0.2">
      <c r="A179" s="506" t="s">
        <v>288</v>
      </c>
      <c r="B179" s="506"/>
      <c r="C179" s="506"/>
      <c r="D179" s="506"/>
      <c r="E179" s="506"/>
      <c r="F179" s="506"/>
      <c r="G179" s="506"/>
      <c r="H179" s="506"/>
      <c r="I179" s="506"/>
      <c r="J179" s="506"/>
    </row>
    <row r="180" spans="1:10" x14ac:dyDescent="0.2">
      <c r="A180" s="483"/>
      <c r="B180" s="483"/>
      <c r="C180" s="483"/>
      <c r="D180" s="483"/>
      <c r="E180" s="483"/>
      <c r="F180" s="483"/>
      <c r="G180" s="483"/>
      <c r="H180" s="483"/>
      <c r="I180" s="483"/>
      <c r="J180" s="483"/>
    </row>
    <row r="181" spans="1:10" x14ac:dyDescent="0.2">
      <c r="A181" s="483"/>
      <c r="B181" s="483"/>
      <c r="C181" s="483"/>
      <c r="D181" s="483"/>
      <c r="E181" s="483"/>
      <c r="F181" s="483"/>
      <c r="G181" s="483"/>
      <c r="H181" s="483"/>
      <c r="I181" s="483"/>
      <c r="J181" s="483"/>
    </row>
    <row r="182" spans="1:10" ht="22.5" x14ac:dyDescent="0.2">
      <c r="A182" s="502" t="s">
        <v>289</v>
      </c>
      <c r="B182" s="502"/>
      <c r="C182" s="502"/>
      <c r="D182" s="502"/>
      <c r="E182" s="502"/>
      <c r="F182" s="148" t="str">
        <f>F103</f>
        <v xml:space="preserve"> Actual 2013/14</v>
      </c>
      <c r="G182" s="148" t="str">
        <f>G103</f>
        <v xml:space="preserve"> Estimate 2014/15</v>
      </c>
      <c r="H182" s="148" t="str">
        <f>H103</f>
        <v xml:space="preserve"> Target 2015/16</v>
      </c>
      <c r="I182" s="148" t="str">
        <f>I103</f>
        <v xml:space="preserve"> Target 2016/17</v>
      </c>
      <c r="J182" s="148" t="str">
        <f>J103</f>
        <v xml:space="preserve"> Target 2017/18</v>
      </c>
    </row>
    <row r="183" spans="1:10" x14ac:dyDescent="0.2">
      <c r="A183" s="502" t="s">
        <v>295</v>
      </c>
      <c r="B183" s="502"/>
      <c r="C183" s="502"/>
      <c r="D183" s="502"/>
      <c r="E183" s="502"/>
      <c r="F183" s="502"/>
      <c r="G183" s="502"/>
      <c r="H183" s="502"/>
      <c r="I183" s="502"/>
      <c r="J183" s="502"/>
    </row>
    <row r="184" spans="1:10" x14ac:dyDescent="0.2">
      <c r="A184" s="509" t="s">
        <v>315</v>
      </c>
      <c r="B184" s="509"/>
      <c r="C184" s="509"/>
      <c r="D184" s="509"/>
      <c r="E184" s="509"/>
      <c r="F184" s="137"/>
      <c r="G184" s="137"/>
      <c r="H184" s="137"/>
      <c r="I184" s="137"/>
      <c r="J184" s="137"/>
    </row>
    <row r="185" spans="1:10" x14ac:dyDescent="0.2">
      <c r="A185" s="509" t="s">
        <v>316</v>
      </c>
      <c r="B185" s="509"/>
      <c r="C185" s="509"/>
      <c r="D185" s="509"/>
      <c r="E185" s="509"/>
      <c r="F185" s="137"/>
      <c r="G185" s="137"/>
      <c r="H185" s="137"/>
      <c r="I185" s="137"/>
      <c r="J185" s="137"/>
    </row>
    <row r="186" spans="1:10" x14ac:dyDescent="0.2">
      <c r="A186" s="509" t="s">
        <v>317</v>
      </c>
      <c r="B186" s="509"/>
      <c r="C186" s="509"/>
      <c r="D186" s="509"/>
      <c r="E186" s="509"/>
      <c r="F186" s="137"/>
      <c r="G186" s="137"/>
      <c r="H186" s="137"/>
      <c r="I186" s="137"/>
      <c r="J186" s="137"/>
    </row>
    <row r="187" spans="1:10" x14ac:dyDescent="0.2">
      <c r="A187" s="509" t="s">
        <v>318</v>
      </c>
      <c r="B187" s="509"/>
      <c r="C187" s="509"/>
      <c r="D187" s="509"/>
      <c r="E187" s="509"/>
      <c r="F187" s="137"/>
      <c r="G187" s="137"/>
      <c r="H187" s="137"/>
      <c r="I187" s="137"/>
      <c r="J187" s="137"/>
    </row>
    <row r="188" spans="1:10" x14ac:dyDescent="0.2">
      <c r="A188" s="509" t="s">
        <v>319</v>
      </c>
      <c r="B188" s="509"/>
      <c r="C188" s="509"/>
      <c r="D188" s="509"/>
      <c r="E188" s="509"/>
      <c r="F188" s="137"/>
      <c r="G188" s="137"/>
      <c r="H188" s="137"/>
      <c r="I188" s="137"/>
      <c r="J188" s="137"/>
    </row>
    <row r="189" spans="1:10" x14ac:dyDescent="0.2">
      <c r="A189" s="507"/>
      <c r="B189" s="507"/>
      <c r="C189" s="507"/>
      <c r="D189" s="507"/>
      <c r="E189" s="507"/>
      <c r="F189" s="137"/>
      <c r="G189" s="137"/>
      <c r="H189" s="137"/>
      <c r="I189" s="137"/>
      <c r="J189" s="137"/>
    </row>
    <row r="190" spans="1:10" ht="21" customHeight="1" x14ac:dyDescent="0.2">
      <c r="A190" s="502" t="s">
        <v>300</v>
      </c>
      <c r="B190" s="502"/>
      <c r="C190" s="502"/>
      <c r="D190" s="502"/>
      <c r="E190" s="502"/>
      <c r="F190" s="502"/>
      <c r="G190" s="502"/>
      <c r="H190" s="502"/>
      <c r="I190" s="502"/>
      <c r="J190" s="502"/>
    </row>
    <row r="191" spans="1:10" x14ac:dyDescent="0.2">
      <c r="A191" s="505" t="s">
        <v>320</v>
      </c>
      <c r="B191" s="505"/>
      <c r="C191" s="505"/>
      <c r="D191" s="505"/>
      <c r="E191" s="505"/>
      <c r="F191" s="137"/>
      <c r="G191" s="137"/>
      <c r="H191" s="137"/>
      <c r="I191" s="137"/>
      <c r="J191" s="137"/>
    </row>
    <row r="192" spans="1:10" x14ac:dyDescent="0.2">
      <c r="A192" s="505" t="s">
        <v>321</v>
      </c>
      <c r="B192" s="505"/>
      <c r="C192" s="505"/>
      <c r="D192" s="505"/>
      <c r="E192" s="505"/>
      <c r="F192" s="137"/>
      <c r="G192" s="137"/>
      <c r="H192" s="137"/>
      <c r="I192" s="137"/>
      <c r="J192" s="137"/>
    </row>
    <row r="193" spans="1:10" x14ac:dyDescent="0.2">
      <c r="A193" s="505" t="s">
        <v>322</v>
      </c>
      <c r="B193" s="505"/>
      <c r="C193" s="505"/>
      <c r="D193" s="505"/>
      <c r="E193" s="505"/>
      <c r="F193" s="137"/>
      <c r="G193" s="137"/>
      <c r="H193" s="137"/>
      <c r="I193" s="137"/>
      <c r="J193" s="137"/>
    </row>
    <row r="194" spans="1:10" x14ac:dyDescent="0.2">
      <c r="A194" s="505" t="s">
        <v>323</v>
      </c>
      <c r="B194" s="505"/>
      <c r="C194" s="505"/>
      <c r="D194" s="505"/>
      <c r="E194" s="505"/>
      <c r="F194" s="137"/>
      <c r="G194" s="137"/>
      <c r="H194" s="137"/>
      <c r="I194" s="137"/>
      <c r="J194" s="137"/>
    </row>
    <row r="195" spans="1:10" x14ac:dyDescent="0.2">
      <c r="A195" s="505" t="s">
        <v>324</v>
      </c>
      <c r="B195" s="505"/>
      <c r="C195" s="505"/>
      <c r="D195" s="505"/>
      <c r="E195" s="505"/>
      <c r="F195" s="137"/>
      <c r="G195" s="137"/>
      <c r="H195" s="137"/>
      <c r="I195" s="137"/>
      <c r="J195" s="137"/>
    </row>
    <row r="196" spans="1:10" x14ac:dyDescent="0.2">
      <c r="A196" s="505" t="s">
        <v>325</v>
      </c>
      <c r="B196" s="505"/>
      <c r="C196" s="505"/>
      <c r="D196" s="505"/>
      <c r="E196" s="505"/>
      <c r="F196" s="137"/>
      <c r="G196" s="137"/>
      <c r="H196" s="137"/>
      <c r="I196" s="137"/>
      <c r="J196" s="137"/>
    </row>
    <row r="197" spans="1:10" x14ac:dyDescent="0.2">
      <c r="A197" s="507"/>
      <c r="B197" s="507"/>
      <c r="C197" s="507"/>
      <c r="D197" s="507"/>
      <c r="E197" s="507"/>
      <c r="F197" s="137"/>
      <c r="G197" s="137"/>
      <c r="H197" s="137"/>
      <c r="I197" s="137"/>
      <c r="J197" s="137"/>
    </row>
    <row r="198" spans="1:10" x14ac:dyDescent="0.2">
      <c r="A198" s="492" t="s">
        <v>326</v>
      </c>
      <c r="B198" s="492"/>
      <c r="C198" s="492"/>
      <c r="D198" s="492"/>
      <c r="E198" s="492"/>
      <c r="F198" s="492"/>
      <c r="G198" s="492"/>
      <c r="H198" s="492"/>
      <c r="I198" s="492"/>
      <c r="J198" s="492"/>
    </row>
    <row r="199" spans="1:10" x14ac:dyDescent="0.2">
      <c r="A199" s="493" t="s">
        <v>269</v>
      </c>
      <c r="B199" s="493"/>
      <c r="C199" s="493"/>
      <c r="D199" s="475"/>
      <c r="E199" s="475"/>
      <c r="F199" s="475"/>
      <c r="G199" s="475"/>
      <c r="H199" s="475"/>
      <c r="I199" s="475"/>
      <c r="J199" s="475"/>
    </row>
    <row r="200" spans="1:10" x14ac:dyDescent="0.2">
      <c r="A200" s="482" t="s">
        <v>271</v>
      </c>
      <c r="B200" s="482"/>
      <c r="C200" s="482"/>
      <c r="D200" s="482"/>
      <c r="E200" s="482"/>
      <c r="F200" s="482"/>
      <c r="G200" s="482"/>
      <c r="H200" s="482"/>
      <c r="I200" s="482"/>
      <c r="J200" s="482"/>
    </row>
    <row r="201" spans="1:10" ht="33.75" x14ac:dyDescent="0.2">
      <c r="A201" s="131" t="s">
        <v>225</v>
      </c>
      <c r="B201" s="493" t="s">
        <v>224</v>
      </c>
      <c r="C201" s="493"/>
      <c r="D201" s="493"/>
      <c r="E201" s="120" t="str">
        <f t="shared" ref="E201:J201" si="32">E23</f>
        <v>Actuals           2013-2014</v>
      </c>
      <c r="F201" s="120" t="str">
        <f t="shared" si="32"/>
        <v>Approved Estimates          2014-2015</v>
      </c>
      <c r="G201" s="120" t="str">
        <f t="shared" si="32"/>
        <v>Revised Estimates                 2014-2015</v>
      </c>
      <c r="H201" s="120" t="str">
        <f t="shared" si="32"/>
        <v>Budget Estimates      2015-2016</v>
      </c>
      <c r="I201" s="120" t="str">
        <f t="shared" si="32"/>
        <v>Forward Estimates     2016-2017</v>
      </c>
      <c r="J201" s="120" t="str">
        <f t="shared" si="32"/>
        <v>Forward Estimates     2017-2018</v>
      </c>
    </row>
    <row r="202" spans="1:10" x14ac:dyDescent="0.2">
      <c r="A202" s="131" t="s">
        <v>327</v>
      </c>
      <c r="B202" s="483"/>
      <c r="C202" s="475"/>
      <c r="D202" s="475"/>
      <c r="E202" s="155"/>
      <c r="F202" s="155"/>
      <c r="G202" s="155"/>
      <c r="H202" s="156"/>
      <c r="I202" s="157"/>
      <c r="J202" s="157"/>
    </row>
    <row r="203" spans="1:10" ht="15" customHeight="1" x14ac:dyDescent="0.2">
      <c r="A203" s="131" t="s">
        <v>327</v>
      </c>
      <c r="B203" s="483"/>
      <c r="C203" s="475"/>
      <c r="D203" s="475"/>
      <c r="E203" s="155"/>
      <c r="F203" s="155"/>
      <c r="G203" s="155"/>
      <c r="H203" s="156"/>
      <c r="I203" s="157"/>
      <c r="J203" s="157"/>
    </row>
    <row r="204" spans="1:10" x14ac:dyDescent="0.2">
      <c r="A204" s="487" t="s">
        <v>258</v>
      </c>
      <c r="B204" s="487"/>
      <c r="C204" s="487"/>
      <c r="D204" s="487"/>
      <c r="E204" s="124">
        <f t="shared" ref="E204:J204" si="33">SUM(E202:E203)</f>
        <v>0</v>
      </c>
      <c r="F204" s="124">
        <f t="shared" si="33"/>
        <v>0</v>
      </c>
      <c r="G204" s="124">
        <f t="shared" si="33"/>
        <v>0</v>
      </c>
      <c r="H204" s="124">
        <f t="shared" si="33"/>
        <v>0</v>
      </c>
      <c r="I204" s="124">
        <f t="shared" si="33"/>
        <v>0</v>
      </c>
      <c r="J204" s="124">
        <f t="shared" si="33"/>
        <v>0</v>
      </c>
    </row>
    <row r="205" spans="1:10" x14ac:dyDescent="0.2">
      <c r="A205" s="483"/>
      <c r="B205" s="483"/>
      <c r="C205" s="483"/>
      <c r="D205" s="483"/>
      <c r="E205" s="483"/>
      <c r="F205" s="483"/>
      <c r="G205" s="483"/>
      <c r="H205" s="483"/>
      <c r="I205" s="483"/>
      <c r="J205" s="483"/>
    </row>
    <row r="206" spans="1:10" x14ac:dyDescent="0.2">
      <c r="A206" s="482" t="s">
        <v>262</v>
      </c>
      <c r="B206" s="482"/>
      <c r="C206" s="482"/>
      <c r="D206" s="482"/>
      <c r="E206" s="482"/>
      <c r="F206" s="482"/>
      <c r="G206" s="482"/>
      <c r="H206" s="482"/>
      <c r="I206" s="482"/>
      <c r="J206" s="482"/>
    </row>
    <row r="207" spans="1:10" ht="33.75" x14ac:dyDescent="0.2">
      <c r="A207" s="131" t="s">
        <v>225</v>
      </c>
      <c r="B207" s="493" t="s">
        <v>224</v>
      </c>
      <c r="C207" s="493"/>
      <c r="D207" s="493"/>
      <c r="E207" s="120" t="str">
        <f t="shared" ref="E207:J207" si="34">E23</f>
        <v>Actuals           2013-2014</v>
      </c>
      <c r="F207" s="120" t="str">
        <f t="shared" si="34"/>
        <v>Approved Estimates          2014-2015</v>
      </c>
      <c r="G207" s="120" t="str">
        <f t="shared" si="34"/>
        <v>Revised Estimates                 2014-2015</v>
      </c>
      <c r="H207" s="120" t="str">
        <f t="shared" si="34"/>
        <v>Budget Estimates      2015-2016</v>
      </c>
      <c r="I207" s="120" t="str">
        <f t="shared" si="34"/>
        <v>Forward Estimates     2016-2017</v>
      </c>
      <c r="J207" s="120" t="str">
        <f t="shared" si="34"/>
        <v>Forward Estimates     2017-2018</v>
      </c>
    </row>
    <row r="208" spans="1:10" x14ac:dyDescent="0.2">
      <c r="A208" s="493" t="s">
        <v>6</v>
      </c>
      <c r="B208" s="493"/>
      <c r="C208" s="493"/>
      <c r="D208" s="493"/>
      <c r="E208" s="493"/>
      <c r="F208" s="493"/>
      <c r="G208" s="493"/>
      <c r="H208" s="493"/>
      <c r="I208" s="493"/>
      <c r="J208" s="137"/>
    </row>
    <row r="209" spans="1:10" x14ac:dyDescent="0.2">
      <c r="A209" s="121">
        <v>210</v>
      </c>
      <c r="B209" s="510" t="s">
        <v>6</v>
      </c>
      <c r="C209" s="511"/>
      <c r="D209" s="512"/>
      <c r="E209" s="133">
        <v>85032</v>
      </c>
      <c r="F209" s="133">
        <v>85100</v>
      </c>
      <c r="G209" s="133">
        <v>85100</v>
      </c>
      <c r="H209" s="123">
        <v>86600</v>
      </c>
      <c r="I209" s="133">
        <v>164500</v>
      </c>
      <c r="J209" s="133">
        <v>164500</v>
      </c>
    </row>
    <row r="210" spans="1:10" x14ac:dyDescent="0.2">
      <c r="A210" s="121">
        <v>212</v>
      </c>
      <c r="B210" s="510" t="s">
        <v>8</v>
      </c>
      <c r="C210" s="511"/>
      <c r="D210" s="512"/>
      <c r="E210" s="133">
        <v>0</v>
      </c>
      <c r="F210" s="133">
        <v>0</v>
      </c>
      <c r="G210" s="133">
        <v>0</v>
      </c>
      <c r="H210" s="123">
        <v>0</v>
      </c>
      <c r="I210" s="133">
        <v>0</v>
      </c>
      <c r="J210" s="133">
        <v>0</v>
      </c>
    </row>
    <row r="211" spans="1:10" x14ac:dyDescent="0.2">
      <c r="A211" s="121">
        <v>216</v>
      </c>
      <c r="B211" s="510" t="s">
        <v>9</v>
      </c>
      <c r="C211" s="511"/>
      <c r="D211" s="512"/>
      <c r="E211" s="133">
        <v>15360</v>
      </c>
      <c r="F211" s="133">
        <v>16100</v>
      </c>
      <c r="G211" s="133">
        <v>16100</v>
      </c>
      <c r="H211" s="123">
        <v>16100</v>
      </c>
      <c r="I211" s="133">
        <v>16100</v>
      </c>
      <c r="J211" s="133">
        <v>16100</v>
      </c>
    </row>
    <row r="212" spans="1:10" x14ac:dyDescent="0.2">
      <c r="A212" s="121">
        <v>218</v>
      </c>
      <c r="B212" s="510" t="s">
        <v>272</v>
      </c>
      <c r="C212" s="511"/>
      <c r="D212" s="512"/>
      <c r="E212" s="133">
        <v>0</v>
      </c>
      <c r="F212" s="133">
        <v>0</v>
      </c>
      <c r="G212" s="133">
        <v>0</v>
      </c>
      <c r="H212" s="123">
        <v>0</v>
      </c>
      <c r="I212" s="133">
        <v>0</v>
      </c>
      <c r="J212" s="133">
        <v>0</v>
      </c>
    </row>
    <row r="213" spans="1:10" ht="13.9" customHeight="1" x14ac:dyDescent="0.2">
      <c r="A213" s="513" t="s">
        <v>273</v>
      </c>
      <c r="B213" s="514"/>
      <c r="C213" s="514"/>
      <c r="D213" s="515"/>
      <c r="E213" s="132">
        <f>SUM(E209:E212)</f>
        <v>100392</v>
      </c>
      <c r="F213" s="132">
        <f t="shared" ref="F213:G213" si="35">SUM(F209:F212)</f>
        <v>101200</v>
      </c>
      <c r="G213" s="132">
        <f t="shared" si="35"/>
        <v>101200</v>
      </c>
      <c r="H213" s="132">
        <f>SUM(H209:H212)</f>
        <v>102700</v>
      </c>
      <c r="I213" s="132">
        <f t="shared" ref="I213:J213" si="36">SUM(I209:I212)</f>
        <v>180600</v>
      </c>
      <c r="J213" s="132">
        <f t="shared" si="36"/>
        <v>180600</v>
      </c>
    </row>
    <row r="214" spans="1:10" ht="13.9" customHeight="1" x14ac:dyDescent="0.2">
      <c r="A214" s="513" t="s">
        <v>274</v>
      </c>
      <c r="B214" s="514"/>
      <c r="C214" s="514"/>
      <c r="D214" s="514"/>
      <c r="E214" s="514"/>
      <c r="F214" s="514"/>
      <c r="G214" s="514"/>
      <c r="H214" s="514"/>
      <c r="I214" s="515"/>
      <c r="J214" s="137"/>
    </row>
    <row r="215" spans="1:10" x14ac:dyDescent="0.2">
      <c r="A215" s="121">
        <v>222</v>
      </c>
      <c r="B215" s="510" t="s">
        <v>186</v>
      </c>
      <c r="C215" s="511"/>
      <c r="D215" s="512"/>
      <c r="E215" s="133">
        <v>7956.6</v>
      </c>
      <c r="F215" s="133">
        <v>20000</v>
      </c>
      <c r="G215" s="133">
        <v>20000</v>
      </c>
      <c r="H215" s="123">
        <v>8000</v>
      </c>
      <c r="I215" s="133">
        <v>8000</v>
      </c>
      <c r="J215" s="133">
        <v>8000</v>
      </c>
    </row>
    <row r="216" spans="1:10" x14ac:dyDescent="0.2">
      <c r="A216" s="121">
        <v>236</v>
      </c>
      <c r="B216" s="510" t="s">
        <v>194</v>
      </c>
      <c r="C216" s="511"/>
      <c r="D216" s="512"/>
      <c r="E216" s="133">
        <v>0</v>
      </c>
      <c r="F216" s="133">
        <v>10000</v>
      </c>
      <c r="G216" s="133">
        <v>10000</v>
      </c>
      <c r="H216" s="123">
        <v>10000</v>
      </c>
      <c r="I216" s="133">
        <v>10000</v>
      </c>
      <c r="J216" s="133">
        <v>10000</v>
      </c>
    </row>
    <row r="217" spans="1:10" x14ac:dyDescent="0.2">
      <c r="A217" s="121">
        <v>242</v>
      </c>
      <c r="B217" s="510" t="s">
        <v>197</v>
      </c>
      <c r="C217" s="511"/>
      <c r="D217" s="512"/>
      <c r="E217" s="133">
        <v>2265.23</v>
      </c>
      <c r="F217" s="133">
        <v>10000</v>
      </c>
      <c r="G217" s="133">
        <v>10000</v>
      </c>
      <c r="H217" s="123">
        <v>10000</v>
      </c>
      <c r="I217" s="133">
        <v>10000</v>
      </c>
      <c r="J217" s="133">
        <v>10000</v>
      </c>
    </row>
    <row r="218" spans="1:10" x14ac:dyDescent="0.2">
      <c r="A218" s="121">
        <v>262</v>
      </c>
      <c r="B218" s="510" t="s">
        <v>203</v>
      </c>
      <c r="C218" s="511"/>
      <c r="D218" s="512"/>
      <c r="E218" s="133">
        <v>19.28</v>
      </c>
      <c r="F218" s="133">
        <v>0</v>
      </c>
      <c r="G218" s="133">
        <v>0</v>
      </c>
      <c r="H218" s="123">
        <v>0</v>
      </c>
      <c r="I218" s="133">
        <v>0</v>
      </c>
      <c r="J218" s="133">
        <v>0</v>
      </c>
    </row>
    <row r="219" spans="1:10" x14ac:dyDescent="0.2">
      <c r="A219" s="121">
        <v>275</v>
      </c>
      <c r="B219" s="510" t="s">
        <v>210</v>
      </c>
      <c r="C219" s="511"/>
      <c r="D219" s="512"/>
      <c r="E219" s="133">
        <v>168</v>
      </c>
      <c r="F219" s="133">
        <v>300</v>
      </c>
      <c r="G219" s="133">
        <v>300</v>
      </c>
      <c r="H219" s="123">
        <v>400</v>
      </c>
      <c r="I219" s="133">
        <v>400</v>
      </c>
      <c r="J219" s="133">
        <v>400</v>
      </c>
    </row>
    <row r="220" spans="1:10" x14ac:dyDescent="0.2">
      <c r="A220" s="497" t="s">
        <v>276</v>
      </c>
      <c r="B220" s="497"/>
      <c r="C220" s="497"/>
      <c r="D220" s="497"/>
      <c r="E220" s="132">
        <f t="shared" ref="E220:J220" si="37">SUM(E215:E219)</f>
        <v>10409.11</v>
      </c>
      <c r="F220" s="132">
        <f t="shared" si="37"/>
        <v>40300</v>
      </c>
      <c r="G220" s="132">
        <f t="shared" si="37"/>
        <v>40300</v>
      </c>
      <c r="H220" s="132">
        <f t="shared" si="37"/>
        <v>28400</v>
      </c>
      <c r="I220" s="132">
        <f t="shared" si="37"/>
        <v>28400</v>
      </c>
      <c r="J220" s="132">
        <f t="shared" si="37"/>
        <v>28400</v>
      </c>
    </row>
    <row r="221" spans="1:10" x14ac:dyDescent="0.2">
      <c r="A221" s="498" t="s">
        <v>277</v>
      </c>
      <c r="B221" s="498"/>
      <c r="C221" s="498"/>
      <c r="D221" s="498"/>
      <c r="E221" s="134">
        <f t="shared" ref="E221:J221" si="38">SUM(E213,E220)</f>
        <v>110801.11</v>
      </c>
      <c r="F221" s="134">
        <f t="shared" si="38"/>
        <v>141500</v>
      </c>
      <c r="G221" s="134">
        <f t="shared" si="38"/>
        <v>141500</v>
      </c>
      <c r="H221" s="134">
        <f t="shared" si="38"/>
        <v>131100</v>
      </c>
      <c r="I221" s="134">
        <f t="shared" si="38"/>
        <v>209000</v>
      </c>
      <c r="J221" s="134">
        <f t="shared" si="38"/>
        <v>209000</v>
      </c>
    </row>
    <row r="222" spans="1:10" x14ac:dyDescent="0.2">
      <c r="A222" s="499"/>
      <c r="B222" s="499"/>
      <c r="C222" s="499"/>
      <c r="D222" s="499"/>
      <c r="E222" s="499"/>
      <c r="F222" s="499"/>
      <c r="G222" s="499"/>
      <c r="H222" s="499"/>
      <c r="I222" s="499"/>
      <c r="J222" s="499"/>
    </row>
    <row r="223" spans="1:10" x14ac:dyDescent="0.2">
      <c r="A223" s="500" t="s">
        <v>14</v>
      </c>
      <c r="B223" s="500"/>
      <c r="C223" s="500"/>
      <c r="D223" s="500"/>
      <c r="E223" s="500"/>
      <c r="F223" s="500"/>
      <c r="G223" s="500"/>
      <c r="H223" s="500"/>
      <c r="I223" s="500"/>
      <c r="J223" s="500"/>
    </row>
    <row r="224" spans="1:10" ht="15" customHeight="1" x14ac:dyDescent="0.2">
      <c r="A224" s="484" t="s">
        <v>224</v>
      </c>
      <c r="B224" s="484"/>
      <c r="C224" s="484"/>
      <c r="D224" s="484"/>
      <c r="E224" s="516" t="str">
        <f t="shared" ref="E224:J224" si="39">E23</f>
        <v>Actuals           2013-2014</v>
      </c>
      <c r="F224" s="516" t="str">
        <f t="shared" si="39"/>
        <v>Approved Estimates          2014-2015</v>
      </c>
      <c r="G224" s="516" t="str">
        <f t="shared" si="39"/>
        <v>Revised Estimates                 2014-2015</v>
      </c>
      <c r="H224" s="516" t="str">
        <f t="shared" si="39"/>
        <v>Budget Estimates      2015-2016</v>
      </c>
      <c r="I224" s="516" t="str">
        <f t="shared" si="39"/>
        <v>Forward Estimates     2016-2017</v>
      </c>
      <c r="J224" s="516" t="str">
        <f t="shared" si="39"/>
        <v>Forward Estimates     2017-2018</v>
      </c>
    </row>
    <row r="225" spans="1:10" ht="17.25" customHeight="1" x14ac:dyDescent="0.2">
      <c r="A225" s="119" t="s">
        <v>225</v>
      </c>
      <c r="B225" s="119" t="s">
        <v>226</v>
      </c>
      <c r="C225" s="484" t="s">
        <v>227</v>
      </c>
      <c r="D225" s="484"/>
      <c r="E225" s="517"/>
      <c r="F225" s="517"/>
      <c r="G225" s="517"/>
      <c r="H225" s="517"/>
      <c r="I225" s="517"/>
      <c r="J225" s="517"/>
    </row>
    <row r="226" spans="1:10" x14ac:dyDescent="0.2">
      <c r="A226" s="135"/>
      <c r="B226" s="135"/>
      <c r="C226" s="497"/>
      <c r="D226" s="497"/>
      <c r="E226" s="155"/>
      <c r="F226" s="155"/>
      <c r="G226" s="155"/>
      <c r="H226" s="123"/>
      <c r="I226" s="133"/>
      <c r="J226" s="122"/>
    </row>
    <row r="227" spans="1:10" x14ac:dyDescent="0.2">
      <c r="A227" s="135"/>
      <c r="B227" s="135"/>
      <c r="C227" s="497"/>
      <c r="D227" s="497"/>
      <c r="E227" s="155"/>
      <c r="F227" s="155"/>
      <c r="G227" s="155"/>
      <c r="H227" s="123"/>
      <c r="I227" s="133"/>
      <c r="J227" s="122"/>
    </row>
    <row r="228" spans="1:10" x14ac:dyDescent="0.2">
      <c r="A228" s="487" t="s">
        <v>14</v>
      </c>
      <c r="B228" s="487"/>
      <c r="C228" s="487"/>
      <c r="D228" s="487"/>
      <c r="E228" s="124">
        <v>0</v>
      </c>
      <c r="F228" s="124">
        <v>0</v>
      </c>
      <c r="G228" s="124">
        <v>0</v>
      </c>
      <c r="H228" s="124">
        <v>0</v>
      </c>
      <c r="I228" s="124">
        <v>0</v>
      </c>
      <c r="J228" s="124">
        <v>0</v>
      </c>
    </row>
    <row r="229" spans="1:10" x14ac:dyDescent="0.2">
      <c r="A229" s="499"/>
      <c r="B229" s="499"/>
      <c r="C229" s="499"/>
      <c r="D229" s="499"/>
      <c r="E229" s="499"/>
      <c r="F229" s="499"/>
      <c r="G229" s="499"/>
      <c r="H229" s="499"/>
      <c r="I229" s="499"/>
      <c r="J229" s="499"/>
    </row>
    <row r="230" spans="1:10" ht="15" customHeight="1" x14ac:dyDescent="0.2">
      <c r="A230" s="499" t="s">
        <v>266</v>
      </c>
      <c r="B230" s="499"/>
      <c r="C230" s="499"/>
      <c r="D230" s="499"/>
      <c r="E230" s="499"/>
      <c r="F230" s="508"/>
      <c r="G230" s="508"/>
      <c r="H230" s="508"/>
      <c r="I230" s="508"/>
      <c r="J230" s="508"/>
    </row>
    <row r="231" spans="1:10" x14ac:dyDescent="0.2">
      <c r="A231" s="484" t="s">
        <v>278</v>
      </c>
      <c r="B231" s="484"/>
      <c r="C231" s="484"/>
      <c r="D231" s="120" t="s">
        <v>279</v>
      </c>
      <c r="E231" s="120" t="s">
        <v>280</v>
      </c>
      <c r="F231" s="152"/>
      <c r="G231" s="152"/>
      <c r="H231" s="152"/>
      <c r="I231" s="152"/>
      <c r="J231" s="153"/>
    </row>
    <row r="232" spans="1:10" ht="15" customHeight="1" x14ac:dyDescent="0.2">
      <c r="A232" s="485" t="s">
        <v>2313</v>
      </c>
      <c r="B232" s="485"/>
      <c r="C232" s="485"/>
      <c r="D232" s="121" t="s">
        <v>2306</v>
      </c>
      <c r="E232" s="121">
        <v>1</v>
      </c>
      <c r="F232" s="140"/>
      <c r="G232" s="140"/>
      <c r="H232" s="140"/>
      <c r="I232" s="140"/>
      <c r="J232" s="143"/>
    </row>
    <row r="233" spans="1:10" ht="15" customHeight="1" x14ac:dyDescent="0.2">
      <c r="A233" s="485" t="s">
        <v>2314</v>
      </c>
      <c r="B233" s="485"/>
      <c r="C233" s="485"/>
      <c r="D233" s="121" t="s">
        <v>2308</v>
      </c>
      <c r="E233" s="121">
        <v>1</v>
      </c>
      <c r="F233" s="140"/>
      <c r="G233" s="140"/>
      <c r="H233" s="140"/>
      <c r="I233" s="140"/>
      <c r="J233" s="143"/>
    </row>
    <row r="234" spans="1:10" x14ac:dyDescent="0.2">
      <c r="A234" s="498" t="s">
        <v>281</v>
      </c>
      <c r="B234" s="498"/>
      <c r="C234" s="498"/>
      <c r="D234" s="498"/>
      <c r="E234" s="120">
        <f>SUM(E232:E233)</f>
        <v>2</v>
      </c>
      <c r="F234" s="146"/>
      <c r="G234" s="146"/>
      <c r="H234" s="146"/>
      <c r="I234" s="146"/>
      <c r="J234" s="147"/>
    </row>
    <row r="235" spans="1:10" x14ac:dyDescent="0.2">
      <c r="A235" s="483"/>
      <c r="B235" s="483"/>
      <c r="C235" s="483"/>
      <c r="D235" s="483"/>
      <c r="E235" s="483"/>
      <c r="F235" s="501"/>
      <c r="G235" s="501"/>
      <c r="H235" s="501"/>
      <c r="I235" s="501"/>
      <c r="J235" s="501"/>
    </row>
    <row r="236" spans="1:10" x14ac:dyDescent="0.2">
      <c r="A236" s="502" t="s">
        <v>282</v>
      </c>
      <c r="B236" s="502"/>
      <c r="C236" s="502"/>
      <c r="D236" s="502"/>
      <c r="E236" s="502"/>
      <c r="F236" s="502"/>
      <c r="G236" s="502"/>
      <c r="H236" s="502"/>
      <c r="I236" s="502"/>
      <c r="J236" s="502"/>
    </row>
    <row r="237" spans="1:10" x14ac:dyDescent="0.2">
      <c r="A237" s="503" t="s">
        <v>314</v>
      </c>
      <c r="B237" s="503"/>
      <c r="C237" s="503"/>
      <c r="D237" s="503"/>
      <c r="E237" s="503"/>
      <c r="F237" s="503"/>
      <c r="G237" s="503"/>
      <c r="H237" s="503"/>
      <c r="I237" s="503"/>
      <c r="J237" s="503"/>
    </row>
    <row r="238" spans="1:10" x14ac:dyDescent="0.2">
      <c r="A238" s="483" t="s">
        <v>328</v>
      </c>
      <c r="B238" s="483"/>
      <c r="C238" s="483"/>
      <c r="D238" s="483"/>
      <c r="E238" s="483"/>
      <c r="F238" s="483"/>
      <c r="G238" s="483"/>
      <c r="H238" s="483"/>
      <c r="I238" s="483"/>
      <c r="J238" s="483"/>
    </row>
    <row r="239" spans="1:10" ht="15" customHeight="1" x14ac:dyDescent="0.2">
      <c r="A239" s="483"/>
      <c r="B239" s="483"/>
      <c r="C239" s="483"/>
      <c r="D239" s="483"/>
      <c r="E239" s="483"/>
      <c r="F239" s="483"/>
      <c r="G239" s="483"/>
      <c r="H239" s="483"/>
      <c r="I239" s="483"/>
      <c r="J239" s="483"/>
    </row>
    <row r="240" spans="1:10" ht="15" customHeight="1" x14ac:dyDescent="0.2">
      <c r="A240" s="506" t="s">
        <v>288</v>
      </c>
      <c r="B240" s="506"/>
      <c r="C240" s="506"/>
      <c r="D240" s="506"/>
      <c r="E240" s="506"/>
      <c r="F240" s="506"/>
      <c r="G240" s="506"/>
      <c r="H240" s="506"/>
      <c r="I240" s="506"/>
      <c r="J240" s="506"/>
    </row>
    <row r="241" spans="1:10" x14ac:dyDescent="0.2">
      <c r="A241" s="483"/>
      <c r="B241" s="483"/>
      <c r="C241" s="483"/>
      <c r="D241" s="483"/>
      <c r="E241" s="483"/>
      <c r="F241" s="483"/>
      <c r="G241" s="483"/>
      <c r="H241" s="483"/>
      <c r="I241" s="483"/>
      <c r="J241" s="483"/>
    </row>
    <row r="242" spans="1:10" x14ac:dyDescent="0.2">
      <c r="A242" s="483"/>
      <c r="B242" s="483"/>
      <c r="C242" s="483"/>
      <c r="D242" s="483"/>
      <c r="E242" s="483"/>
      <c r="F242" s="483"/>
      <c r="G242" s="483"/>
      <c r="H242" s="483"/>
      <c r="I242" s="483"/>
      <c r="J242" s="483"/>
    </row>
    <row r="243" spans="1:10" ht="22.5" x14ac:dyDescent="0.2">
      <c r="A243" s="502" t="s">
        <v>289</v>
      </c>
      <c r="B243" s="502"/>
      <c r="C243" s="502"/>
      <c r="D243" s="502"/>
      <c r="E243" s="502"/>
      <c r="F243" s="148" t="str">
        <f>F103</f>
        <v xml:space="preserve"> Actual 2013/14</v>
      </c>
      <c r="G243" s="148" t="str">
        <f>G103</f>
        <v xml:space="preserve"> Estimate 2014/15</v>
      </c>
      <c r="H243" s="148" t="str">
        <f>H103</f>
        <v xml:space="preserve"> Target 2015/16</v>
      </c>
      <c r="I243" s="148" t="str">
        <f>I103</f>
        <v xml:space="preserve"> Target 2016/17</v>
      </c>
      <c r="J243" s="148" t="str">
        <f>J103</f>
        <v xml:space="preserve"> Target 2017/18</v>
      </c>
    </row>
    <row r="244" spans="1:10" ht="15" customHeight="1" x14ac:dyDescent="0.2">
      <c r="A244" s="502" t="s">
        <v>295</v>
      </c>
      <c r="B244" s="502"/>
      <c r="C244" s="502"/>
      <c r="D244" s="502"/>
      <c r="E244" s="502"/>
      <c r="F244" s="502"/>
      <c r="G244" s="502"/>
      <c r="H244" s="502"/>
      <c r="I244" s="502"/>
      <c r="J244" s="502"/>
    </row>
    <row r="245" spans="1:10" x14ac:dyDescent="0.2">
      <c r="A245" s="483" t="s">
        <v>329</v>
      </c>
      <c r="B245" s="483"/>
      <c r="C245" s="483"/>
      <c r="D245" s="483"/>
      <c r="E245" s="483"/>
      <c r="F245" s="137"/>
      <c r="G245" s="137"/>
      <c r="H245" s="137"/>
      <c r="I245" s="137"/>
      <c r="J245" s="137"/>
    </row>
    <row r="246" spans="1:10" x14ac:dyDescent="0.2">
      <c r="A246" s="483" t="s">
        <v>316</v>
      </c>
      <c r="B246" s="483"/>
      <c r="C246" s="483"/>
      <c r="D246" s="483"/>
      <c r="E246" s="483"/>
      <c r="F246" s="137"/>
      <c r="G246" s="137"/>
      <c r="H246" s="137"/>
      <c r="I246" s="137"/>
      <c r="J246" s="137"/>
    </row>
    <row r="247" spans="1:10" x14ac:dyDescent="0.2">
      <c r="A247" s="507"/>
      <c r="B247" s="507"/>
      <c r="C247" s="507"/>
      <c r="D247" s="507"/>
      <c r="E247" s="507"/>
      <c r="F247" s="137"/>
      <c r="G247" s="137"/>
      <c r="H247" s="137"/>
      <c r="I247" s="137"/>
      <c r="J247" s="137"/>
    </row>
    <row r="248" spans="1:10" ht="25.5" customHeight="1" x14ac:dyDescent="0.2">
      <c r="A248" s="502" t="s">
        <v>300</v>
      </c>
      <c r="B248" s="502"/>
      <c r="C248" s="502"/>
      <c r="D248" s="502"/>
      <c r="E248" s="502"/>
      <c r="F248" s="502"/>
      <c r="G248" s="502"/>
      <c r="H248" s="502"/>
      <c r="I248" s="502"/>
      <c r="J248" s="502"/>
    </row>
    <row r="249" spans="1:10" x14ac:dyDescent="0.2">
      <c r="A249" s="483" t="s">
        <v>330</v>
      </c>
      <c r="B249" s="483"/>
      <c r="C249" s="483"/>
      <c r="D249" s="483"/>
      <c r="E249" s="483"/>
      <c r="F249" s="137"/>
      <c r="G249" s="137"/>
      <c r="H249" s="137"/>
      <c r="I249" s="137"/>
      <c r="J249" s="137"/>
    </row>
    <row r="250" spans="1:10" x14ac:dyDescent="0.2">
      <c r="A250" s="483" t="s">
        <v>331</v>
      </c>
      <c r="B250" s="483"/>
      <c r="C250" s="483"/>
      <c r="D250" s="483"/>
      <c r="E250" s="483"/>
      <c r="F250" s="137"/>
      <c r="G250" s="137"/>
      <c r="H250" s="137"/>
      <c r="I250" s="137"/>
      <c r="J250" s="137"/>
    </row>
    <row r="251" spans="1:10" x14ac:dyDescent="0.2">
      <c r="E251" s="98"/>
      <c r="F251" s="98"/>
      <c r="G251" s="98"/>
    </row>
    <row r="252" spans="1:10" x14ac:dyDescent="0.2">
      <c r="A252" s="158"/>
      <c r="B252" s="158"/>
      <c r="C252" s="158"/>
      <c r="D252" s="158"/>
      <c r="E252" s="158" t="s">
        <v>332</v>
      </c>
      <c r="F252" s="158"/>
      <c r="G252" s="158"/>
      <c r="H252" s="158"/>
      <c r="I252" s="158"/>
      <c r="J252" s="159" t="s">
        <v>333</v>
      </c>
    </row>
    <row r="253" spans="1:10" ht="34.5" thickBot="1" x14ac:dyDescent="0.25">
      <c r="A253" s="160"/>
      <c r="B253" s="160" t="s">
        <v>181</v>
      </c>
      <c r="C253" s="161"/>
      <c r="D253" s="162"/>
      <c r="E253" s="148" t="str">
        <f t="shared" ref="E253:J253" si="40">E23</f>
        <v>Actuals           2013-2014</v>
      </c>
      <c r="F253" s="148" t="str">
        <f t="shared" si="40"/>
        <v>Approved Estimates          2014-2015</v>
      </c>
      <c r="G253" s="148" t="str">
        <f t="shared" si="40"/>
        <v>Revised Estimates                 2014-2015</v>
      </c>
      <c r="H253" s="148" t="str">
        <f t="shared" si="40"/>
        <v>Budget Estimates      2015-2016</v>
      </c>
      <c r="I253" s="148" t="str">
        <f t="shared" si="40"/>
        <v>Forward Estimates     2016-2017</v>
      </c>
      <c r="J253" s="148" t="str">
        <f t="shared" si="40"/>
        <v>Forward Estimates     2017-2018</v>
      </c>
    </row>
    <row r="254" spans="1:10" x14ac:dyDescent="0.2">
      <c r="A254" s="163"/>
      <c r="B254" s="163"/>
      <c r="C254" s="163"/>
      <c r="D254" s="163"/>
      <c r="E254" s="163"/>
      <c r="F254" s="163"/>
      <c r="G254" s="163"/>
      <c r="H254" s="163"/>
      <c r="I254" s="164"/>
      <c r="J254" s="163"/>
    </row>
    <row r="255" spans="1:10" x14ac:dyDescent="0.2">
      <c r="A255" s="165" t="s">
        <v>6</v>
      </c>
      <c r="B255" s="165"/>
      <c r="C255" s="165"/>
      <c r="D255" s="165"/>
      <c r="E255" s="166"/>
      <c r="F255" s="166"/>
      <c r="G255" s="166"/>
      <c r="H255" s="166"/>
      <c r="I255" s="158"/>
      <c r="J255" s="158"/>
    </row>
    <row r="256" spans="1:10" x14ac:dyDescent="0.2">
      <c r="A256" s="158"/>
      <c r="B256" s="158" t="s">
        <v>334</v>
      </c>
      <c r="C256" s="158"/>
      <c r="D256" s="158"/>
      <c r="E256" s="167">
        <f t="shared" ref="E256:J256" si="41">E66</f>
        <v>937723</v>
      </c>
      <c r="F256" s="167">
        <f t="shared" si="41"/>
        <v>938400</v>
      </c>
      <c r="G256" s="167">
        <f t="shared" si="41"/>
        <v>938400</v>
      </c>
      <c r="H256" s="167">
        <f t="shared" si="41"/>
        <v>1020900</v>
      </c>
      <c r="I256" s="167">
        <f t="shared" si="41"/>
        <v>1071300</v>
      </c>
      <c r="J256" s="167">
        <f t="shared" si="41"/>
        <v>1094400</v>
      </c>
    </row>
    <row r="257" spans="1:10" x14ac:dyDescent="0.2">
      <c r="A257" s="158"/>
      <c r="B257" s="158" t="s">
        <v>33</v>
      </c>
      <c r="C257" s="158"/>
      <c r="D257" s="158"/>
      <c r="E257" s="168">
        <f t="shared" ref="E257:J257" si="42">E132</f>
        <v>3034087.49</v>
      </c>
      <c r="F257" s="168">
        <f t="shared" si="42"/>
        <v>3048000</v>
      </c>
      <c r="G257" s="168">
        <f t="shared" si="42"/>
        <v>3010800</v>
      </c>
      <c r="H257" s="168">
        <f t="shared" si="42"/>
        <v>2987700</v>
      </c>
      <c r="I257" s="168">
        <f t="shared" si="42"/>
        <v>3111000</v>
      </c>
      <c r="J257" s="168">
        <f t="shared" si="42"/>
        <v>3181500</v>
      </c>
    </row>
    <row r="258" spans="1:10" x14ac:dyDescent="0.2">
      <c r="A258" s="169"/>
      <c r="B258" s="169" t="s">
        <v>74</v>
      </c>
      <c r="C258" s="169"/>
      <c r="D258" s="169"/>
      <c r="E258" s="170">
        <f t="shared" ref="E258:J258" si="43">E209</f>
        <v>85032</v>
      </c>
      <c r="F258" s="170">
        <f t="shared" si="43"/>
        <v>85100</v>
      </c>
      <c r="G258" s="170">
        <f t="shared" si="43"/>
        <v>85100</v>
      </c>
      <c r="H258" s="170">
        <f t="shared" si="43"/>
        <v>86600</v>
      </c>
      <c r="I258" s="170">
        <f t="shared" si="43"/>
        <v>164500</v>
      </c>
      <c r="J258" s="170">
        <f t="shared" si="43"/>
        <v>164500</v>
      </c>
    </row>
    <row r="259" spans="1:10" ht="15" thickBot="1" x14ac:dyDescent="0.25">
      <c r="A259" s="158"/>
      <c r="B259" s="158"/>
      <c r="C259" s="165" t="s">
        <v>335</v>
      </c>
      <c r="D259" s="171"/>
      <c r="E259" s="172">
        <f t="shared" ref="E259:J259" si="44">SUM(E256:E258)</f>
        <v>4056842.49</v>
      </c>
      <c r="F259" s="172">
        <f t="shared" si="44"/>
        <v>4071500</v>
      </c>
      <c r="G259" s="172">
        <f t="shared" si="44"/>
        <v>4034300</v>
      </c>
      <c r="H259" s="172">
        <f t="shared" si="44"/>
        <v>4095200</v>
      </c>
      <c r="I259" s="172">
        <f t="shared" si="44"/>
        <v>4346800</v>
      </c>
      <c r="J259" s="172">
        <f t="shared" si="44"/>
        <v>4440400</v>
      </c>
    </row>
    <row r="260" spans="1:10" x14ac:dyDescent="0.2">
      <c r="A260" s="173" t="s">
        <v>175</v>
      </c>
      <c r="B260" s="173"/>
      <c r="C260" s="169"/>
      <c r="D260" s="174"/>
      <c r="E260" s="163"/>
      <c r="F260" s="163"/>
      <c r="G260" s="163"/>
      <c r="H260" s="163"/>
      <c r="I260" s="163"/>
      <c r="J260" s="163"/>
    </row>
    <row r="261" spans="1:10" x14ac:dyDescent="0.2">
      <c r="A261" s="158"/>
      <c r="B261" s="158" t="s">
        <v>334</v>
      </c>
      <c r="C261" s="158"/>
      <c r="D261" s="174"/>
      <c r="E261" s="168">
        <f t="shared" ref="E261:J261" si="45">E67</f>
        <v>0</v>
      </c>
      <c r="F261" s="168">
        <f t="shared" si="45"/>
        <v>0</v>
      </c>
      <c r="G261" s="168">
        <f t="shared" si="45"/>
        <v>0</v>
      </c>
      <c r="H261" s="168">
        <f t="shared" si="45"/>
        <v>0</v>
      </c>
      <c r="I261" s="168">
        <f t="shared" si="45"/>
        <v>0</v>
      </c>
      <c r="J261" s="168">
        <f t="shared" si="45"/>
        <v>0</v>
      </c>
    </row>
    <row r="262" spans="1:10" x14ac:dyDescent="0.2">
      <c r="A262" s="158"/>
      <c r="B262" s="158" t="s">
        <v>33</v>
      </c>
      <c r="C262" s="158"/>
      <c r="D262" s="174"/>
      <c r="E262" s="168">
        <f t="shared" ref="E262:J262" si="46">E133</f>
        <v>0</v>
      </c>
      <c r="F262" s="168">
        <f t="shared" si="46"/>
        <v>0</v>
      </c>
      <c r="G262" s="168">
        <f t="shared" si="46"/>
        <v>0</v>
      </c>
      <c r="H262" s="168">
        <f t="shared" si="46"/>
        <v>0</v>
      </c>
      <c r="I262" s="168">
        <f t="shared" si="46"/>
        <v>0</v>
      </c>
      <c r="J262" s="168">
        <f t="shared" si="46"/>
        <v>0</v>
      </c>
    </row>
    <row r="263" spans="1:10" x14ac:dyDescent="0.2">
      <c r="A263" s="158"/>
      <c r="B263" s="158" t="s">
        <v>74</v>
      </c>
      <c r="C263" s="158"/>
      <c r="D263" s="174"/>
      <c r="E263" s="170">
        <f t="shared" ref="E263:J263" si="47">E210</f>
        <v>0</v>
      </c>
      <c r="F263" s="170">
        <f t="shared" si="47"/>
        <v>0</v>
      </c>
      <c r="G263" s="170">
        <f t="shared" si="47"/>
        <v>0</v>
      </c>
      <c r="H263" s="170">
        <f t="shared" si="47"/>
        <v>0</v>
      </c>
      <c r="I263" s="170">
        <f t="shared" si="47"/>
        <v>0</v>
      </c>
      <c r="J263" s="170">
        <f t="shared" si="47"/>
        <v>0</v>
      </c>
    </row>
    <row r="264" spans="1:10" ht="15" thickBot="1" x14ac:dyDescent="0.25">
      <c r="A264" s="165"/>
      <c r="B264" s="165"/>
      <c r="C264" s="165" t="s">
        <v>336</v>
      </c>
      <c r="D264" s="175"/>
      <c r="E264" s="172">
        <f>SUM(E261:E263)</f>
        <v>0</v>
      </c>
      <c r="F264" s="172">
        <f t="shared" ref="F264:J264" si="48">SUM(F261:F263)</f>
        <v>0</v>
      </c>
      <c r="G264" s="172">
        <f t="shared" si="48"/>
        <v>0</v>
      </c>
      <c r="H264" s="172">
        <f t="shared" si="48"/>
        <v>0</v>
      </c>
      <c r="I264" s="172">
        <f t="shared" si="48"/>
        <v>0</v>
      </c>
      <c r="J264" s="172">
        <f t="shared" si="48"/>
        <v>0</v>
      </c>
    </row>
    <row r="265" spans="1:10" x14ac:dyDescent="0.2">
      <c r="A265" s="165" t="s">
        <v>337</v>
      </c>
      <c r="B265" s="158"/>
      <c r="C265" s="158"/>
      <c r="D265" s="176"/>
      <c r="E265" s="177"/>
      <c r="F265" s="177"/>
      <c r="G265" s="177"/>
      <c r="H265" s="177"/>
      <c r="I265" s="177"/>
      <c r="J265" s="177"/>
    </row>
    <row r="266" spans="1:10" x14ac:dyDescent="0.2">
      <c r="A266" s="158"/>
      <c r="B266" s="158" t="s">
        <v>334</v>
      </c>
      <c r="C266" s="158"/>
      <c r="D266" s="174"/>
      <c r="E266" s="167">
        <f t="shared" ref="E266:J266" si="49">E68</f>
        <v>142700</v>
      </c>
      <c r="F266" s="167">
        <f t="shared" si="49"/>
        <v>148300</v>
      </c>
      <c r="G266" s="167">
        <f t="shared" si="49"/>
        <v>148300</v>
      </c>
      <c r="H266" s="167">
        <f t="shared" si="49"/>
        <v>154400</v>
      </c>
      <c r="I266" s="167">
        <f t="shared" si="49"/>
        <v>157600</v>
      </c>
      <c r="J266" s="167">
        <f t="shared" si="49"/>
        <v>157600</v>
      </c>
    </row>
    <row r="267" spans="1:10" x14ac:dyDescent="0.2">
      <c r="A267" s="158"/>
      <c r="B267" s="158" t="s">
        <v>33</v>
      </c>
      <c r="C267" s="158"/>
      <c r="D267" s="176"/>
      <c r="E267" s="167">
        <f t="shared" ref="E267:J267" si="50">E134</f>
        <v>488420.93</v>
      </c>
      <c r="F267" s="167">
        <f t="shared" si="50"/>
        <v>498500</v>
      </c>
      <c r="G267" s="167">
        <f t="shared" si="50"/>
        <v>498500</v>
      </c>
      <c r="H267" s="167">
        <f t="shared" si="50"/>
        <v>512100</v>
      </c>
      <c r="I267" s="167">
        <f t="shared" si="50"/>
        <v>513900</v>
      </c>
      <c r="J267" s="167">
        <f t="shared" si="50"/>
        <v>513900</v>
      </c>
    </row>
    <row r="268" spans="1:10" x14ac:dyDescent="0.2">
      <c r="A268" s="158"/>
      <c r="B268" s="158" t="s">
        <v>74</v>
      </c>
      <c r="C268" s="158"/>
      <c r="D268" s="174"/>
      <c r="E268" s="170">
        <f t="shared" ref="E268:J268" si="51">E211</f>
        <v>15360</v>
      </c>
      <c r="F268" s="170">
        <f t="shared" si="51"/>
        <v>16100</v>
      </c>
      <c r="G268" s="170">
        <f t="shared" si="51"/>
        <v>16100</v>
      </c>
      <c r="H268" s="170">
        <f t="shared" si="51"/>
        <v>16100</v>
      </c>
      <c r="I268" s="170">
        <f t="shared" si="51"/>
        <v>16100</v>
      </c>
      <c r="J268" s="170">
        <f t="shared" si="51"/>
        <v>16100</v>
      </c>
    </row>
    <row r="269" spans="1:10" ht="15" thickBot="1" x14ac:dyDescent="0.25">
      <c r="A269" s="158"/>
      <c r="B269" s="158"/>
      <c r="C269" s="165" t="s">
        <v>338</v>
      </c>
      <c r="D269" s="176"/>
      <c r="E269" s="172">
        <f t="shared" ref="E269:J269" si="52">SUM(E266:E268)</f>
        <v>646480.92999999993</v>
      </c>
      <c r="F269" s="172">
        <f t="shared" si="52"/>
        <v>662900</v>
      </c>
      <c r="G269" s="172">
        <f t="shared" si="52"/>
        <v>662900</v>
      </c>
      <c r="H269" s="172">
        <f t="shared" si="52"/>
        <v>682600</v>
      </c>
      <c r="I269" s="172">
        <f t="shared" si="52"/>
        <v>687600</v>
      </c>
      <c r="J269" s="172">
        <f t="shared" si="52"/>
        <v>687600</v>
      </c>
    </row>
    <row r="270" spans="1:10" x14ac:dyDescent="0.2">
      <c r="A270" s="176"/>
      <c r="B270" s="165"/>
      <c r="C270" s="158"/>
      <c r="D270" s="176"/>
      <c r="E270" s="178"/>
      <c r="F270" s="178"/>
      <c r="G270" s="178"/>
      <c r="H270" s="178"/>
      <c r="I270" s="178"/>
      <c r="J270" s="178"/>
    </row>
    <row r="271" spans="1:10" x14ac:dyDescent="0.2">
      <c r="A271" s="165" t="s">
        <v>177</v>
      </c>
      <c r="B271" s="158"/>
      <c r="C271" s="158"/>
      <c r="D271" s="176"/>
      <c r="E271" s="166"/>
      <c r="F271" s="166"/>
      <c r="G271" s="166"/>
      <c r="H271" s="166"/>
      <c r="I271" s="166"/>
      <c r="J271" s="166"/>
    </row>
    <row r="272" spans="1:10" x14ac:dyDescent="0.2">
      <c r="A272" s="158"/>
      <c r="B272" s="158" t="s">
        <v>334</v>
      </c>
      <c r="C272" s="158"/>
      <c r="D272" s="176"/>
      <c r="E272" s="167">
        <f t="shared" ref="E272:J272" si="53">E69</f>
        <v>0</v>
      </c>
      <c r="F272" s="167">
        <f t="shared" si="53"/>
        <v>0</v>
      </c>
      <c r="G272" s="167">
        <f t="shared" si="53"/>
        <v>0</v>
      </c>
      <c r="H272" s="167">
        <f t="shared" si="53"/>
        <v>0</v>
      </c>
      <c r="I272" s="167">
        <f t="shared" si="53"/>
        <v>0</v>
      </c>
      <c r="J272" s="167">
        <f t="shared" si="53"/>
        <v>0</v>
      </c>
    </row>
    <row r="273" spans="1:10" x14ac:dyDescent="0.2">
      <c r="A273" s="158"/>
      <c r="B273" s="158" t="s">
        <v>33</v>
      </c>
      <c r="C273" s="158"/>
      <c r="D273" s="176"/>
      <c r="E273" s="168">
        <f t="shared" ref="E273:J273" si="54">E135</f>
        <v>0</v>
      </c>
      <c r="F273" s="168">
        <f t="shared" si="54"/>
        <v>45600</v>
      </c>
      <c r="G273" s="168">
        <f t="shared" si="54"/>
        <v>0</v>
      </c>
      <c r="H273" s="168">
        <f t="shared" si="54"/>
        <v>0</v>
      </c>
      <c r="I273" s="168">
        <f t="shared" si="54"/>
        <v>0</v>
      </c>
      <c r="J273" s="168">
        <f t="shared" si="54"/>
        <v>0</v>
      </c>
    </row>
    <row r="274" spans="1:10" x14ac:dyDescent="0.2">
      <c r="A274" s="158"/>
      <c r="B274" s="158" t="s">
        <v>74</v>
      </c>
      <c r="C274" s="158"/>
      <c r="D274" s="176"/>
      <c r="E274" s="170">
        <f t="shared" ref="E274:J274" si="55">E212</f>
        <v>0</v>
      </c>
      <c r="F274" s="170">
        <f t="shared" si="55"/>
        <v>0</v>
      </c>
      <c r="G274" s="170">
        <f t="shared" si="55"/>
        <v>0</v>
      </c>
      <c r="H274" s="170">
        <f t="shared" si="55"/>
        <v>0</v>
      </c>
      <c r="I274" s="170">
        <f t="shared" si="55"/>
        <v>0</v>
      </c>
      <c r="J274" s="170">
        <f t="shared" si="55"/>
        <v>0</v>
      </c>
    </row>
    <row r="275" spans="1:10" ht="15" thickBot="1" x14ac:dyDescent="0.25">
      <c r="A275" s="158"/>
      <c r="B275" s="158"/>
      <c r="C275" s="165" t="s">
        <v>339</v>
      </c>
      <c r="D275" s="176"/>
      <c r="E275" s="170">
        <f t="shared" ref="E275:J275" si="56">SUM(E272:E274)</f>
        <v>0</v>
      </c>
      <c r="F275" s="170">
        <f t="shared" si="56"/>
        <v>45600</v>
      </c>
      <c r="G275" s="170">
        <f t="shared" si="56"/>
        <v>0</v>
      </c>
      <c r="H275" s="170">
        <f t="shared" si="56"/>
        <v>0</v>
      </c>
      <c r="I275" s="170">
        <f t="shared" si="56"/>
        <v>0</v>
      </c>
      <c r="J275" s="170">
        <f t="shared" si="56"/>
        <v>0</v>
      </c>
    </row>
    <row r="276" spans="1:10" x14ac:dyDescent="0.2">
      <c r="A276" s="176"/>
      <c r="B276" s="165"/>
      <c r="C276" s="158"/>
      <c r="D276" s="176"/>
      <c r="E276" s="163"/>
      <c r="F276" s="163"/>
      <c r="G276" s="163"/>
      <c r="H276" s="163"/>
      <c r="I276" s="163"/>
      <c r="J276" s="163"/>
    </row>
    <row r="277" spans="1:10" x14ac:dyDescent="0.2">
      <c r="A277" s="179" t="s">
        <v>274</v>
      </c>
      <c r="B277" s="165"/>
      <c r="C277" s="158"/>
      <c r="D277" s="176"/>
      <c r="E277" s="166"/>
      <c r="F277" s="166"/>
      <c r="G277" s="166"/>
      <c r="H277" s="166"/>
      <c r="I277" s="166"/>
      <c r="J277" s="166"/>
    </row>
    <row r="278" spans="1:10" x14ac:dyDescent="0.2">
      <c r="A278" s="169"/>
      <c r="B278" s="169" t="s">
        <v>334</v>
      </c>
      <c r="C278" s="158"/>
      <c r="D278" s="176"/>
      <c r="E278" s="167">
        <f t="shared" ref="E278:J278" si="57">E76</f>
        <v>136898.75</v>
      </c>
      <c r="F278" s="167">
        <f t="shared" si="57"/>
        <v>167000</v>
      </c>
      <c r="G278" s="167">
        <f t="shared" si="57"/>
        <v>167000</v>
      </c>
      <c r="H278" s="167">
        <f t="shared" si="57"/>
        <v>167000</v>
      </c>
      <c r="I278" s="167">
        <f t="shared" si="57"/>
        <v>167000</v>
      </c>
      <c r="J278" s="167">
        <f t="shared" si="57"/>
        <v>167000</v>
      </c>
    </row>
    <row r="279" spans="1:10" x14ac:dyDescent="0.2">
      <c r="A279" s="158"/>
      <c r="B279" s="158" t="s">
        <v>33</v>
      </c>
      <c r="C279" s="158"/>
      <c r="D279" s="176"/>
      <c r="E279" s="168">
        <f t="shared" ref="E279:J279" si="58">E151</f>
        <v>1150249.17</v>
      </c>
      <c r="F279" s="168">
        <f t="shared" si="58"/>
        <v>1101000</v>
      </c>
      <c r="G279" s="168">
        <f t="shared" si="58"/>
        <v>1126000</v>
      </c>
      <c r="H279" s="168">
        <f t="shared" si="58"/>
        <v>1078000</v>
      </c>
      <c r="I279" s="168">
        <f t="shared" si="58"/>
        <v>1078000</v>
      </c>
      <c r="J279" s="168">
        <f t="shared" si="58"/>
        <v>1078000</v>
      </c>
    </row>
    <row r="280" spans="1:10" x14ac:dyDescent="0.2">
      <c r="A280" s="169"/>
      <c r="B280" s="169" t="s">
        <v>74</v>
      </c>
      <c r="C280" s="158"/>
      <c r="D280" s="171"/>
      <c r="E280" s="170">
        <f t="shared" ref="E280:J280" si="59">E220</f>
        <v>10409.11</v>
      </c>
      <c r="F280" s="170">
        <f t="shared" si="59"/>
        <v>40300</v>
      </c>
      <c r="G280" s="170">
        <f t="shared" si="59"/>
        <v>40300</v>
      </c>
      <c r="H280" s="170">
        <f t="shared" si="59"/>
        <v>28400</v>
      </c>
      <c r="I280" s="170">
        <f t="shared" si="59"/>
        <v>28400</v>
      </c>
      <c r="J280" s="170">
        <f t="shared" si="59"/>
        <v>28400</v>
      </c>
    </row>
    <row r="281" spans="1:10" ht="15" thickBot="1" x14ac:dyDescent="0.25">
      <c r="A281" s="158"/>
      <c r="B281" s="158"/>
      <c r="C281" s="158" t="s">
        <v>340</v>
      </c>
      <c r="D281" s="171"/>
      <c r="E281" s="172">
        <f t="shared" ref="E281:J281" si="60">SUM(E278:E280)</f>
        <v>1297557.03</v>
      </c>
      <c r="F281" s="172">
        <f t="shared" si="60"/>
        <v>1308300</v>
      </c>
      <c r="G281" s="172">
        <f t="shared" si="60"/>
        <v>1333300</v>
      </c>
      <c r="H281" s="172">
        <f t="shared" si="60"/>
        <v>1273400</v>
      </c>
      <c r="I281" s="172">
        <f t="shared" si="60"/>
        <v>1273400</v>
      </c>
      <c r="J281" s="172">
        <f t="shared" si="60"/>
        <v>1273400</v>
      </c>
    </row>
    <row r="282" spans="1:10" x14ac:dyDescent="0.2">
      <c r="A282" s="158"/>
      <c r="B282" s="158"/>
      <c r="C282" s="158"/>
      <c r="D282" s="176"/>
      <c r="E282" s="163"/>
      <c r="F282" s="163"/>
      <c r="G282" s="163"/>
      <c r="H282" s="163"/>
      <c r="I282" s="163"/>
      <c r="J282" s="163"/>
    </row>
    <row r="283" spans="1:10" x14ac:dyDescent="0.2">
      <c r="A283" s="180" t="s">
        <v>14</v>
      </c>
      <c r="B283" s="158"/>
      <c r="C283" s="158"/>
      <c r="D283" s="158"/>
      <c r="E283" s="158"/>
      <c r="F283" s="158"/>
      <c r="G283" s="158"/>
      <c r="H283" s="158"/>
      <c r="I283" s="158"/>
      <c r="J283" s="158"/>
    </row>
    <row r="284" spans="1:10" x14ac:dyDescent="0.2">
      <c r="A284" s="169"/>
      <c r="B284" s="169" t="s">
        <v>334</v>
      </c>
      <c r="C284" s="169"/>
      <c r="D284" s="158"/>
      <c r="E284" s="167">
        <f t="shared" ref="E284:J284" si="61">E84</f>
        <v>0</v>
      </c>
      <c r="F284" s="167">
        <f t="shared" si="61"/>
        <v>0</v>
      </c>
      <c r="G284" s="167">
        <f t="shared" si="61"/>
        <v>0</v>
      </c>
      <c r="H284" s="167">
        <f t="shared" si="61"/>
        <v>0</v>
      </c>
      <c r="I284" s="167">
        <f t="shared" si="61"/>
        <v>0</v>
      </c>
      <c r="J284" s="167">
        <f t="shared" si="61"/>
        <v>0</v>
      </c>
    </row>
    <row r="285" spans="1:10" x14ac:dyDescent="0.2">
      <c r="A285" s="169"/>
      <c r="B285" s="169" t="s">
        <v>33</v>
      </c>
      <c r="C285" s="169"/>
      <c r="D285" s="158"/>
      <c r="E285" s="168">
        <f t="shared" ref="E285:J285" si="62">E159</f>
        <v>0</v>
      </c>
      <c r="F285" s="168">
        <f t="shared" si="62"/>
        <v>0</v>
      </c>
      <c r="G285" s="168">
        <f t="shared" si="62"/>
        <v>0</v>
      </c>
      <c r="H285" s="168">
        <f t="shared" si="62"/>
        <v>0</v>
      </c>
      <c r="I285" s="168">
        <f t="shared" si="62"/>
        <v>0</v>
      </c>
      <c r="J285" s="168">
        <f t="shared" si="62"/>
        <v>0</v>
      </c>
    </row>
    <row r="286" spans="1:10" x14ac:dyDescent="0.2">
      <c r="A286" s="169"/>
      <c r="B286" s="169" t="s">
        <v>74</v>
      </c>
      <c r="C286" s="169"/>
      <c r="D286" s="158"/>
      <c r="E286" s="170">
        <f t="shared" ref="E286:J286" si="63">E228</f>
        <v>0</v>
      </c>
      <c r="F286" s="170">
        <f t="shared" si="63"/>
        <v>0</v>
      </c>
      <c r="G286" s="170">
        <f t="shared" si="63"/>
        <v>0</v>
      </c>
      <c r="H286" s="170">
        <f t="shared" si="63"/>
        <v>0</v>
      </c>
      <c r="I286" s="170">
        <f t="shared" si="63"/>
        <v>0</v>
      </c>
      <c r="J286" s="170">
        <f t="shared" si="63"/>
        <v>0</v>
      </c>
    </row>
    <row r="287" spans="1:10" ht="15" thickBot="1" x14ac:dyDescent="0.25">
      <c r="A287" s="179"/>
      <c r="B287" s="179" t="s">
        <v>56</v>
      </c>
      <c r="C287" s="176"/>
      <c r="D287" s="158"/>
      <c r="E287" s="172">
        <f t="shared" ref="E287:J287" si="64">SUM(E284:E286)</f>
        <v>0</v>
      </c>
      <c r="F287" s="172">
        <f t="shared" si="64"/>
        <v>0</v>
      </c>
      <c r="G287" s="172">
        <f t="shared" si="64"/>
        <v>0</v>
      </c>
      <c r="H287" s="172">
        <f t="shared" si="64"/>
        <v>0</v>
      </c>
      <c r="I287" s="172">
        <f t="shared" si="64"/>
        <v>0</v>
      </c>
      <c r="J287" s="172">
        <f t="shared" si="64"/>
        <v>0</v>
      </c>
    </row>
    <row r="288" spans="1:10" x14ac:dyDescent="0.2">
      <c r="A288" s="158"/>
      <c r="B288" s="158"/>
      <c r="C288" s="158"/>
      <c r="D288" s="158"/>
      <c r="E288" s="163"/>
      <c r="F288" s="163"/>
      <c r="G288" s="163"/>
      <c r="H288" s="163"/>
      <c r="I288" s="163"/>
      <c r="J288" s="163"/>
    </row>
    <row r="289" spans="1:10" ht="15" thickBot="1" x14ac:dyDescent="0.25">
      <c r="A289" s="158"/>
      <c r="B289" s="158"/>
      <c r="C289" s="158"/>
      <c r="D289" s="158"/>
      <c r="E289" s="176"/>
      <c r="F289" s="176" t="s">
        <v>341</v>
      </c>
      <c r="G289" s="176"/>
      <c r="H289" s="176"/>
      <c r="I289" s="181"/>
      <c r="J289" s="181"/>
    </row>
    <row r="290" spans="1:10" ht="15" thickTop="1" x14ac:dyDescent="0.2">
      <c r="A290" s="182"/>
      <c r="B290" s="182"/>
      <c r="C290" s="182"/>
      <c r="D290" s="182"/>
      <c r="E290" s="182"/>
      <c r="F290" s="182"/>
      <c r="G290" s="182"/>
      <c r="H290" s="182"/>
      <c r="I290" s="182"/>
      <c r="J290" s="182"/>
    </row>
    <row r="291" spans="1:10" x14ac:dyDescent="0.2">
      <c r="A291" s="183"/>
      <c r="B291" s="183">
        <v>210</v>
      </c>
      <c r="C291" s="158" t="s">
        <v>6</v>
      </c>
      <c r="D291" s="158"/>
      <c r="E291" s="167">
        <f t="shared" ref="E291:J306" si="65">SUMIF($A$48:$A$958,$B291,E$48:E$958)</f>
        <v>4056842.49</v>
      </c>
      <c r="F291" s="167">
        <f t="shared" si="65"/>
        <v>4071500</v>
      </c>
      <c r="G291" s="167">
        <f t="shared" si="65"/>
        <v>4034300</v>
      </c>
      <c r="H291" s="167">
        <f t="shared" si="65"/>
        <v>4095200</v>
      </c>
      <c r="I291" s="167">
        <f t="shared" si="65"/>
        <v>4346800</v>
      </c>
      <c r="J291" s="167">
        <f t="shared" si="65"/>
        <v>4440400</v>
      </c>
    </row>
    <row r="292" spans="1:10" x14ac:dyDescent="0.2">
      <c r="A292" s="183"/>
      <c r="B292" s="183">
        <v>212</v>
      </c>
      <c r="C292" s="158" t="s">
        <v>8</v>
      </c>
      <c r="D292" s="158"/>
      <c r="E292" s="167">
        <f t="shared" si="65"/>
        <v>0</v>
      </c>
      <c r="F292" s="167">
        <f t="shared" si="65"/>
        <v>0</v>
      </c>
      <c r="G292" s="167">
        <f t="shared" si="65"/>
        <v>0</v>
      </c>
      <c r="H292" s="167">
        <f t="shared" si="65"/>
        <v>0</v>
      </c>
      <c r="I292" s="167">
        <f t="shared" si="65"/>
        <v>0</v>
      </c>
      <c r="J292" s="167">
        <f t="shared" si="65"/>
        <v>0</v>
      </c>
    </row>
    <row r="293" spans="1:10" x14ac:dyDescent="0.2">
      <c r="A293" s="183"/>
      <c r="B293" s="183">
        <v>213</v>
      </c>
      <c r="C293" s="158" t="s">
        <v>182</v>
      </c>
      <c r="D293" s="158"/>
      <c r="E293" s="167">
        <f t="shared" si="65"/>
        <v>0</v>
      </c>
      <c r="F293" s="167">
        <f t="shared" si="65"/>
        <v>0</v>
      </c>
      <c r="G293" s="167">
        <f t="shared" si="65"/>
        <v>0</v>
      </c>
      <c r="H293" s="167">
        <f t="shared" si="65"/>
        <v>0</v>
      </c>
      <c r="I293" s="167">
        <f t="shared" si="65"/>
        <v>0</v>
      </c>
      <c r="J293" s="167">
        <f t="shared" si="65"/>
        <v>0</v>
      </c>
    </row>
    <row r="294" spans="1:10" x14ac:dyDescent="0.2">
      <c r="A294" s="183"/>
      <c r="B294" s="183">
        <v>216</v>
      </c>
      <c r="C294" s="158" t="s">
        <v>9</v>
      </c>
      <c r="D294" s="158"/>
      <c r="E294" s="167">
        <f t="shared" si="65"/>
        <v>646480.92999999993</v>
      </c>
      <c r="F294" s="167">
        <f t="shared" si="65"/>
        <v>662900</v>
      </c>
      <c r="G294" s="167">
        <f t="shared" si="65"/>
        <v>662900</v>
      </c>
      <c r="H294" s="167">
        <f t="shared" si="65"/>
        <v>682600</v>
      </c>
      <c r="I294" s="167">
        <f t="shared" si="65"/>
        <v>687600</v>
      </c>
      <c r="J294" s="167">
        <f t="shared" si="65"/>
        <v>687600</v>
      </c>
    </row>
    <row r="295" spans="1:10" x14ac:dyDescent="0.2">
      <c r="A295" s="183"/>
      <c r="B295" s="183">
        <v>218</v>
      </c>
      <c r="C295" s="158" t="s">
        <v>183</v>
      </c>
      <c r="D295" s="158"/>
      <c r="E295" s="167">
        <f t="shared" si="65"/>
        <v>0</v>
      </c>
      <c r="F295" s="167">
        <f t="shared" si="65"/>
        <v>45600</v>
      </c>
      <c r="G295" s="167">
        <f t="shared" si="65"/>
        <v>0</v>
      </c>
      <c r="H295" s="167">
        <f t="shared" si="65"/>
        <v>0</v>
      </c>
      <c r="I295" s="167">
        <f t="shared" si="65"/>
        <v>0</v>
      </c>
      <c r="J295" s="167">
        <f t="shared" si="65"/>
        <v>0</v>
      </c>
    </row>
    <row r="296" spans="1:10" x14ac:dyDescent="0.2">
      <c r="A296" s="183"/>
      <c r="B296" s="183">
        <v>219</v>
      </c>
      <c r="C296" s="158" t="s">
        <v>184</v>
      </c>
      <c r="D296" s="158"/>
      <c r="E296" s="167">
        <f t="shared" si="65"/>
        <v>0</v>
      </c>
      <c r="F296" s="167">
        <f t="shared" si="65"/>
        <v>0</v>
      </c>
      <c r="G296" s="167">
        <f t="shared" si="65"/>
        <v>0</v>
      </c>
      <c r="H296" s="167">
        <f t="shared" si="65"/>
        <v>0</v>
      </c>
      <c r="I296" s="167">
        <f t="shared" si="65"/>
        <v>0</v>
      </c>
      <c r="J296" s="167">
        <f t="shared" si="65"/>
        <v>0</v>
      </c>
    </row>
    <row r="297" spans="1:10" x14ac:dyDescent="0.2">
      <c r="A297" s="183"/>
      <c r="B297" s="183">
        <v>220</v>
      </c>
      <c r="C297" s="158" t="s">
        <v>185</v>
      </c>
      <c r="D297" s="158"/>
      <c r="E297" s="167">
        <f t="shared" si="65"/>
        <v>0</v>
      </c>
      <c r="F297" s="167">
        <f t="shared" si="65"/>
        <v>0</v>
      </c>
      <c r="G297" s="167">
        <f t="shared" si="65"/>
        <v>0</v>
      </c>
      <c r="H297" s="167">
        <f t="shared" si="65"/>
        <v>0</v>
      </c>
      <c r="I297" s="167">
        <f t="shared" si="65"/>
        <v>0</v>
      </c>
      <c r="J297" s="167">
        <f t="shared" si="65"/>
        <v>0</v>
      </c>
    </row>
    <row r="298" spans="1:10" x14ac:dyDescent="0.2">
      <c r="A298" s="183"/>
      <c r="B298" s="183">
        <v>222</v>
      </c>
      <c r="C298" s="158" t="s">
        <v>186</v>
      </c>
      <c r="D298" s="158"/>
      <c r="E298" s="167">
        <f t="shared" si="65"/>
        <v>79405.61</v>
      </c>
      <c r="F298" s="167">
        <f t="shared" si="65"/>
        <v>80000</v>
      </c>
      <c r="G298" s="167">
        <f t="shared" si="65"/>
        <v>80000</v>
      </c>
      <c r="H298" s="167">
        <f t="shared" si="65"/>
        <v>68000</v>
      </c>
      <c r="I298" s="167">
        <f t="shared" si="65"/>
        <v>68000</v>
      </c>
      <c r="J298" s="167">
        <f t="shared" si="65"/>
        <v>68000</v>
      </c>
    </row>
    <row r="299" spans="1:10" x14ac:dyDescent="0.2">
      <c r="A299" s="183"/>
      <c r="B299" s="183">
        <v>224</v>
      </c>
      <c r="C299" s="158" t="s">
        <v>187</v>
      </c>
      <c r="D299" s="158"/>
      <c r="E299" s="167">
        <f t="shared" si="65"/>
        <v>245385.54</v>
      </c>
      <c r="F299" s="167">
        <f t="shared" si="65"/>
        <v>260000</v>
      </c>
      <c r="G299" s="167">
        <f t="shared" si="65"/>
        <v>260000</v>
      </c>
      <c r="H299" s="167">
        <f t="shared" si="65"/>
        <v>233000</v>
      </c>
      <c r="I299" s="167">
        <f t="shared" si="65"/>
        <v>233000</v>
      </c>
      <c r="J299" s="167">
        <f t="shared" si="65"/>
        <v>233000</v>
      </c>
    </row>
    <row r="300" spans="1:10" x14ac:dyDescent="0.2">
      <c r="A300" s="183"/>
      <c r="B300" s="183">
        <v>226</v>
      </c>
      <c r="C300" s="158" t="s">
        <v>188</v>
      </c>
      <c r="D300" s="158"/>
      <c r="E300" s="167">
        <f t="shared" si="65"/>
        <v>91576.72</v>
      </c>
      <c r="F300" s="167">
        <f t="shared" si="65"/>
        <v>85000</v>
      </c>
      <c r="G300" s="167">
        <f t="shared" si="65"/>
        <v>85000</v>
      </c>
      <c r="H300" s="167">
        <f t="shared" si="65"/>
        <v>80000</v>
      </c>
      <c r="I300" s="167">
        <f t="shared" si="65"/>
        <v>80000</v>
      </c>
      <c r="J300" s="167">
        <f t="shared" si="65"/>
        <v>80000</v>
      </c>
    </row>
    <row r="301" spans="1:10" x14ac:dyDescent="0.2">
      <c r="A301" s="183"/>
      <c r="B301" s="183">
        <v>228</v>
      </c>
      <c r="C301" s="158" t="s">
        <v>189</v>
      </c>
      <c r="D301" s="158"/>
      <c r="E301" s="167">
        <f t="shared" si="65"/>
        <v>31881.16</v>
      </c>
      <c r="F301" s="167">
        <f t="shared" si="65"/>
        <v>32000</v>
      </c>
      <c r="G301" s="167">
        <f t="shared" si="65"/>
        <v>32000</v>
      </c>
      <c r="H301" s="167">
        <f t="shared" si="65"/>
        <v>32000</v>
      </c>
      <c r="I301" s="167">
        <f t="shared" si="65"/>
        <v>32000</v>
      </c>
      <c r="J301" s="167">
        <f t="shared" si="65"/>
        <v>32000</v>
      </c>
    </row>
    <row r="302" spans="1:10" x14ac:dyDescent="0.2">
      <c r="A302" s="183"/>
      <c r="B302" s="183">
        <v>229</v>
      </c>
      <c r="C302" s="158" t="s">
        <v>190</v>
      </c>
      <c r="D302" s="158"/>
      <c r="E302" s="167">
        <f t="shared" si="65"/>
        <v>47949.78</v>
      </c>
      <c r="F302" s="167">
        <f t="shared" si="65"/>
        <v>20000</v>
      </c>
      <c r="G302" s="167">
        <f t="shared" si="65"/>
        <v>20000</v>
      </c>
      <c r="H302" s="167">
        <f t="shared" si="65"/>
        <v>20000</v>
      </c>
      <c r="I302" s="167">
        <f t="shared" si="65"/>
        <v>20000</v>
      </c>
      <c r="J302" s="167">
        <f t="shared" si="65"/>
        <v>20000</v>
      </c>
    </row>
    <row r="303" spans="1:10" x14ac:dyDescent="0.2">
      <c r="A303" s="183"/>
      <c r="B303" s="183">
        <v>230</v>
      </c>
      <c r="C303" s="158" t="s">
        <v>191</v>
      </c>
      <c r="D303" s="158"/>
      <c r="E303" s="167">
        <f t="shared" si="65"/>
        <v>113361.84</v>
      </c>
      <c r="F303" s="167">
        <f t="shared" si="65"/>
        <v>115000</v>
      </c>
      <c r="G303" s="167">
        <f t="shared" si="65"/>
        <v>115000</v>
      </c>
      <c r="H303" s="167">
        <f t="shared" si="65"/>
        <v>115000</v>
      </c>
      <c r="I303" s="167">
        <f t="shared" si="65"/>
        <v>115000</v>
      </c>
      <c r="J303" s="167">
        <f t="shared" si="65"/>
        <v>115000</v>
      </c>
    </row>
    <row r="304" spans="1:10" x14ac:dyDescent="0.2">
      <c r="A304" s="183"/>
      <c r="B304" s="183">
        <v>232</v>
      </c>
      <c r="C304" s="158" t="s">
        <v>192</v>
      </c>
      <c r="D304" s="158"/>
      <c r="E304" s="167">
        <f t="shared" si="65"/>
        <v>319388.7</v>
      </c>
      <c r="F304" s="167">
        <f t="shared" si="65"/>
        <v>300000</v>
      </c>
      <c r="G304" s="167">
        <f t="shared" si="65"/>
        <v>300000</v>
      </c>
      <c r="H304" s="167">
        <f t="shared" si="65"/>
        <v>335000</v>
      </c>
      <c r="I304" s="167">
        <f t="shared" si="65"/>
        <v>335000</v>
      </c>
      <c r="J304" s="167">
        <f t="shared" si="65"/>
        <v>335000</v>
      </c>
    </row>
    <row r="305" spans="1:10" x14ac:dyDescent="0.2">
      <c r="A305" s="183"/>
      <c r="B305" s="183">
        <v>234</v>
      </c>
      <c r="C305" s="158" t="s">
        <v>193</v>
      </c>
      <c r="D305" s="158"/>
      <c r="E305" s="167">
        <f t="shared" si="65"/>
        <v>0</v>
      </c>
      <c r="F305" s="167">
        <f t="shared" si="65"/>
        <v>0</v>
      </c>
      <c r="G305" s="167">
        <f t="shared" si="65"/>
        <v>0</v>
      </c>
      <c r="H305" s="167">
        <f t="shared" si="65"/>
        <v>0</v>
      </c>
      <c r="I305" s="167">
        <f t="shared" si="65"/>
        <v>0</v>
      </c>
      <c r="J305" s="167">
        <f t="shared" si="65"/>
        <v>0</v>
      </c>
    </row>
    <row r="306" spans="1:10" x14ac:dyDescent="0.2">
      <c r="A306" s="183"/>
      <c r="B306" s="183">
        <v>236</v>
      </c>
      <c r="C306" s="158" t="s">
        <v>194</v>
      </c>
      <c r="D306" s="158"/>
      <c r="E306" s="167">
        <f t="shared" si="65"/>
        <v>9789.3799999999992</v>
      </c>
      <c r="F306" s="167">
        <f t="shared" si="65"/>
        <v>95000</v>
      </c>
      <c r="G306" s="167">
        <f t="shared" si="65"/>
        <v>26000</v>
      </c>
      <c r="H306" s="167">
        <f t="shared" si="65"/>
        <v>21000</v>
      </c>
      <c r="I306" s="167">
        <f t="shared" si="65"/>
        <v>21000</v>
      </c>
      <c r="J306" s="167">
        <f t="shared" si="65"/>
        <v>21000</v>
      </c>
    </row>
    <row r="307" spans="1:10" x14ac:dyDescent="0.2">
      <c r="A307" s="183"/>
      <c r="B307" s="183">
        <v>238</v>
      </c>
      <c r="C307" s="158" t="s">
        <v>195</v>
      </c>
      <c r="D307" s="158"/>
      <c r="E307" s="167">
        <f t="shared" ref="E307:J322" si="66">SUMIF($A$48:$A$958,$B307,E$48:E$958)</f>
        <v>77628.539999999994</v>
      </c>
      <c r="F307" s="167">
        <f t="shared" si="66"/>
        <v>11000</v>
      </c>
      <c r="G307" s="167">
        <f t="shared" si="66"/>
        <v>11000</v>
      </c>
      <c r="H307" s="167">
        <f t="shared" si="66"/>
        <v>10000</v>
      </c>
      <c r="I307" s="167">
        <f t="shared" si="66"/>
        <v>10000</v>
      </c>
      <c r="J307" s="167">
        <f t="shared" si="66"/>
        <v>10000</v>
      </c>
    </row>
    <row r="308" spans="1:10" x14ac:dyDescent="0.2">
      <c r="A308" s="183"/>
      <c r="B308" s="183">
        <v>240</v>
      </c>
      <c r="C308" s="158" t="s">
        <v>196</v>
      </c>
      <c r="D308" s="158"/>
      <c r="E308" s="167">
        <f t="shared" si="66"/>
        <v>0</v>
      </c>
      <c r="F308" s="167">
        <f t="shared" si="66"/>
        <v>0</v>
      </c>
      <c r="G308" s="167">
        <f t="shared" si="66"/>
        <v>0</v>
      </c>
      <c r="H308" s="167">
        <f t="shared" si="66"/>
        <v>0</v>
      </c>
      <c r="I308" s="167">
        <f t="shared" si="66"/>
        <v>0</v>
      </c>
      <c r="J308" s="167">
        <f t="shared" si="66"/>
        <v>0</v>
      </c>
    </row>
    <row r="309" spans="1:10" x14ac:dyDescent="0.2">
      <c r="A309" s="183"/>
      <c r="B309" s="183">
        <v>242</v>
      </c>
      <c r="C309" s="158" t="s">
        <v>197</v>
      </c>
      <c r="D309" s="158"/>
      <c r="E309" s="167">
        <f t="shared" si="66"/>
        <v>31869.06</v>
      </c>
      <c r="F309" s="167">
        <f t="shared" si="66"/>
        <v>120000</v>
      </c>
      <c r="G309" s="167">
        <f t="shared" si="66"/>
        <v>120000</v>
      </c>
      <c r="H309" s="167">
        <f t="shared" si="66"/>
        <v>110000</v>
      </c>
      <c r="I309" s="167">
        <f t="shared" si="66"/>
        <v>110000</v>
      </c>
      <c r="J309" s="167">
        <f t="shared" si="66"/>
        <v>110000</v>
      </c>
    </row>
    <row r="310" spans="1:10" x14ac:dyDescent="0.2">
      <c r="A310" s="183"/>
      <c r="B310" s="183">
        <v>244</v>
      </c>
      <c r="C310" s="158" t="s">
        <v>198</v>
      </c>
      <c r="D310" s="158"/>
      <c r="E310" s="167">
        <f t="shared" si="66"/>
        <v>0</v>
      </c>
      <c r="F310" s="167">
        <f t="shared" si="66"/>
        <v>0</v>
      </c>
      <c r="G310" s="167">
        <f t="shared" si="66"/>
        <v>0</v>
      </c>
      <c r="H310" s="167">
        <f t="shared" si="66"/>
        <v>0</v>
      </c>
      <c r="I310" s="167">
        <f t="shared" si="66"/>
        <v>0</v>
      </c>
      <c r="J310" s="167">
        <f t="shared" si="66"/>
        <v>0</v>
      </c>
    </row>
    <row r="311" spans="1:10" x14ac:dyDescent="0.2">
      <c r="A311" s="183"/>
      <c r="B311" s="183">
        <v>246</v>
      </c>
      <c r="C311" s="158" t="s">
        <v>199</v>
      </c>
      <c r="D311" s="158"/>
      <c r="E311" s="167">
        <f t="shared" si="66"/>
        <v>151152.23000000001</v>
      </c>
      <c r="F311" s="167">
        <f t="shared" si="66"/>
        <v>10000</v>
      </c>
      <c r="G311" s="167">
        <f t="shared" si="66"/>
        <v>10000</v>
      </c>
      <c r="H311" s="167">
        <f t="shared" si="66"/>
        <v>10000</v>
      </c>
      <c r="I311" s="167">
        <f t="shared" si="66"/>
        <v>10000</v>
      </c>
      <c r="J311" s="167">
        <f t="shared" si="66"/>
        <v>10000</v>
      </c>
    </row>
    <row r="312" spans="1:10" x14ac:dyDescent="0.2">
      <c r="A312" s="183"/>
      <c r="B312" s="183">
        <v>247</v>
      </c>
      <c r="C312" s="158" t="s">
        <v>200</v>
      </c>
      <c r="D312" s="158"/>
      <c r="E312" s="167">
        <f t="shared" si="66"/>
        <v>0</v>
      </c>
      <c r="F312" s="167">
        <f t="shared" si="66"/>
        <v>0</v>
      </c>
      <c r="G312" s="167">
        <f t="shared" si="66"/>
        <v>0</v>
      </c>
      <c r="H312" s="167">
        <f t="shared" si="66"/>
        <v>0</v>
      </c>
      <c r="I312" s="167">
        <f t="shared" si="66"/>
        <v>0</v>
      </c>
      <c r="J312" s="167">
        <f t="shared" si="66"/>
        <v>0</v>
      </c>
    </row>
    <row r="313" spans="1:10" x14ac:dyDescent="0.2">
      <c r="A313" s="183"/>
      <c r="B313" s="183">
        <v>260</v>
      </c>
      <c r="C313" s="158" t="s">
        <v>201</v>
      </c>
      <c r="D313" s="158"/>
      <c r="E313" s="167">
        <f t="shared" si="66"/>
        <v>97981.19</v>
      </c>
      <c r="F313" s="167">
        <f t="shared" si="66"/>
        <v>180000</v>
      </c>
      <c r="G313" s="167">
        <f t="shared" si="66"/>
        <v>180000</v>
      </c>
      <c r="H313" s="167">
        <f t="shared" si="66"/>
        <v>180000</v>
      </c>
      <c r="I313" s="167">
        <f t="shared" si="66"/>
        <v>180000</v>
      </c>
      <c r="J313" s="167">
        <f t="shared" si="66"/>
        <v>180000</v>
      </c>
    </row>
    <row r="314" spans="1:10" x14ac:dyDescent="0.2">
      <c r="A314" s="183"/>
      <c r="B314" s="183">
        <v>261</v>
      </c>
      <c r="C314" s="158" t="s">
        <v>202</v>
      </c>
      <c r="D314" s="158"/>
      <c r="E314" s="167">
        <f t="shared" si="66"/>
        <v>0</v>
      </c>
      <c r="F314" s="167">
        <f t="shared" si="66"/>
        <v>0</v>
      </c>
      <c r="G314" s="167">
        <f t="shared" si="66"/>
        <v>0</v>
      </c>
      <c r="H314" s="167">
        <f t="shared" si="66"/>
        <v>0</v>
      </c>
      <c r="I314" s="167">
        <f t="shared" si="66"/>
        <v>0</v>
      </c>
      <c r="J314" s="167">
        <f t="shared" si="66"/>
        <v>0</v>
      </c>
    </row>
    <row r="315" spans="1:10" x14ac:dyDescent="0.2">
      <c r="A315" s="183"/>
      <c r="B315" s="183">
        <v>262</v>
      </c>
      <c r="C315" s="158" t="s">
        <v>203</v>
      </c>
      <c r="D315" s="158"/>
      <c r="E315" s="167">
        <f t="shared" si="66"/>
        <v>19.28</v>
      </c>
      <c r="F315" s="167">
        <f t="shared" si="66"/>
        <v>0</v>
      </c>
      <c r="G315" s="167">
        <f t="shared" si="66"/>
        <v>0</v>
      </c>
      <c r="H315" s="167">
        <f t="shared" si="66"/>
        <v>0</v>
      </c>
      <c r="I315" s="167">
        <f t="shared" si="66"/>
        <v>0</v>
      </c>
      <c r="J315" s="167">
        <f t="shared" si="66"/>
        <v>0</v>
      </c>
    </row>
    <row r="316" spans="1:10" x14ac:dyDescent="0.2">
      <c r="A316" s="183"/>
      <c r="B316" s="183">
        <v>265</v>
      </c>
      <c r="C316" s="158" t="s">
        <v>204</v>
      </c>
      <c r="D316" s="158"/>
      <c r="E316" s="167">
        <f t="shared" si="66"/>
        <v>0</v>
      </c>
      <c r="F316" s="167">
        <f t="shared" si="66"/>
        <v>0</v>
      </c>
      <c r="G316" s="167">
        <f t="shared" si="66"/>
        <v>0</v>
      </c>
      <c r="H316" s="167">
        <f t="shared" si="66"/>
        <v>0</v>
      </c>
      <c r="I316" s="167">
        <f t="shared" si="66"/>
        <v>0</v>
      </c>
      <c r="J316" s="167">
        <f t="shared" si="66"/>
        <v>0</v>
      </c>
    </row>
    <row r="317" spans="1:10" x14ac:dyDescent="0.2">
      <c r="A317" s="183"/>
      <c r="B317" s="183">
        <v>266</v>
      </c>
      <c r="C317" s="158" t="s">
        <v>205</v>
      </c>
      <c r="D317" s="158"/>
      <c r="E317" s="167">
        <f t="shared" si="66"/>
        <v>0</v>
      </c>
      <c r="F317" s="167">
        <f t="shared" si="66"/>
        <v>0</v>
      </c>
      <c r="G317" s="167">
        <f t="shared" si="66"/>
        <v>0</v>
      </c>
      <c r="H317" s="167">
        <f t="shared" si="66"/>
        <v>0</v>
      </c>
      <c r="I317" s="167">
        <f t="shared" si="66"/>
        <v>0</v>
      </c>
      <c r="J317" s="167">
        <f t="shared" si="66"/>
        <v>0</v>
      </c>
    </row>
    <row r="318" spans="1:10" x14ac:dyDescent="0.2">
      <c r="A318" s="183"/>
      <c r="B318" s="183">
        <v>270</v>
      </c>
      <c r="C318" s="158" t="s">
        <v>206</v>
      </c>
      <c r="D318" s="158"/>
      <c r="E318" s="167">
        <f t="shared" si="66"/>
        <v>0</v>
      </c>
      <c r="F318" s="167">
        <f t="shared" si="66"/>
        <v>0</v>
      </c>
      <c r="G318" s="167">
        <f t="shared" si="66"/>
        <v>0</v>
      </c>
      <c r="H318" s="167">
        <f t="shared" si="66"/>
        <v>0</v>
      </c>
      <c r="I318" s="167">
        <f t="shared" si="66"/>
        <v>0</v>
      </c>
      <c r="J318" s="167">
        <f t="shared" si="66"/>
        <v>0</v>
      </c>
    </row>
    <row r="319" spans="1:10" x14ac:dyDescent="0.2">
      <c r="A319" s="183"/>
      <c r="B319" s="183">
        <v>272</v>
      </c>
      <c r="C319" s="158" t="s">
        <v>207</v>
      </c>
      <c r="D319" s="158"/>
      <c r="E319" s="167">
        <f t="shared" si="66"/>
        <v>0</v>
      </c>
      <c r="F319" s="167">
        <f t="shared" si="66"/>
        <v>0</v>
      </c>
      <c r="G319" s="167">
        <f t="shared" si="66"/>
        <v>0</v>
      </c>
      <c r="H319" s="167">
        <f t="shared" si="66"/>
        <v>0</v>
      </c>
      <c r="I319" s="167">
        <f t="shared" si="66"/>
        <v>0</v>
      </c>
      <c r="J319" s="167">
        <f t="shared" si="66"/>
        <v>0</v>
      </c>
    </row>
    <row r="320" spans="1:10" x14ac:dyDescent="0.2">
      <c r="A320" s="183"/>
      <c r="B320" s="183">
        <v>273</v>
      </c>
      <c r="C320" s="158" t="s">
        <v>208</v>
      </c>
      <c r="D320" s="158"/>
      <c r="E320" s="167">
        <f t="shared" si="66"/>
        <v>0</v>
      </c>
      <c r="F320" s="167">
        <f t="shared" si="66"/>
        <v>0</v>
      </c>
      <c r="G320" s="167">
        <f t="shared" si="66"/>
        <v>0</v>
      </c>
      <c r="H320" s="167">
        <f t="shared" si="66"/>
        <v>0</v>
      </c>
      <c r="I320" s="167">
        <f t="shared" si="66"/>
        <v>0</v>
      </c>
      <c r="J320" s="167">
        <f t="shared" si="66"/>
        <v>0</v>
      </c>
    </row>
    <row r="321" spans="1:10" x14ac:dyDescent="0.2">
      <c r="A321" s="183"/>
      <c r="B321" s="183">
        <v>274</v>
      </c>
      <c r="C321" s="158" t="s">
        <v>209</v>
      </c>
      <c r="D321" s="158"/>
      <c r="E321" s="167">
        <f t="shared" si="66"/>
        <v>0</v>
      </c>
      <c r="F321" s="167">
        <f t="shared" si="66"/>
        <v>0</v>
      </c>
      <c r="G321" s="167">
        <f t="shared" si="66"/>
        <v>0</v>
      </c>
      <c r="H321" s="167">
        <f t="shared" si="66"/>
        <v>0</v>
      </c>
      <c r="I321" s="167">
        <f t="shared" si="66"/>
        <v>0</v>
      </c>
      <c r="J321" s="167">
        <f t="shared" si="66"/>
        <v>0</v>
      </c>
    </row>
    <row r="322" spans="1:10" x14ac:dyDescent="0.2">
      <c r="A322" s="183"/>
      <c r="B322" s="183">
        <v>275</v>
      </c>
      <c r="C322" s="158" t="s">
        <v>210</v>
      </c>
      <c r="D322" s="158"/>
      <c r="E322" s="167">
        <f t="shared" si="66"/>
        <v>168</v>
      </c>
      <c r="F322" s="167">
        <f t="shared" si="66"/>
        <v>300</v>
      </c>
      <c r="G322" s="167">
        <f t="shared" si="66"/>
        <v>300</v>
      </c>
      <c r="H322" s="167">
        <f t="shared" si="66"/>
        <v>400</v>
      </c>
      <c r="I322" s="167">
        <f t="shared" si="66"/>
        <v>400</v>
      </c>
      <c r="J322" s="167">
        <f t="shared" si="66"/>
        <v>400</v>
      </c>
    </row>
    <row r="323" spans="1:10" x14ac:dyDescent="0.2">
      <c r="A323" s="183"/>
      <c r="B323" s="183">
        <v>276</v>
      </c>
      <c r="C323" s="158" t="s">
        <v>211</v>
      </c>
      <c r="D323" s="158"/>
      <c r="E323" s="167">
        <f t="shared" ref="E323:J333" si="67">SUMIF($A$48:$A$958,$B323,E$48:E$958)</f>
        <v>0</v>
      </c>
      <c r="F323" s="167">
        <f t="shared" si="67"/>
        <v>0</v>
      </c>
      <c r="G323" s="167">
        <f t="shared" si="67"/>
        <v>0</v>
      </c>
      <c r="H323" s="167">
        <f t="shared" si="67"/>
        <v>0</v>
      </c>
      <c r="I323" s="167">
        <f t="shared" si="67"/>
        <v>0</v>
      </c>
      <c r="J323" s="167">
        <f t="shared" si="67"/>
        <v>0</v>
      </c>
    </row>
    <row r="324" spans="1:10" x14ac:dyDescent="0.2">
      <c r="A324" s="183"/>
      <c r="B324" s="183">
        <v>277</v>
      </c>
      <c r="C324" s="158" t="s">
        <v>212</v>
      </c>
      <c r="D324" s="158"/>
      <c r="E324" s="167">
        <f t="shared" si="67"/>
        <v>0</v>
      </c>
      <c r="F324" s="167">
        <f t="shared" si="67"/>
        <v>0</v>
      </c>
      <c r="G324" s="167">
        <f t="shared" si="67"/>
        <v>0</v>
      </c>
      <c r="H324" s="167">
        <f t="shared" si="67"/>
        <v>0</v>
      </c>
      <c r="I324" s="167">
        <f t="shared" si="67"/>
        <v>0</v>
      </c>
      <c r="J324" s="167">
        <f t="shared" si="67"/>
        <v>0</v>
      </c>
    </row>
    <row r="325" spans="1:10" x14ac:dyDescent="0.2">
      <c r="A325" s="183"/>
      <c r="B325" s="183">
        <v>278</v>
      </c>
      <c r="C325" s="158" t="s">
        <v>213</v>
      </c>
      <c r="D325" s="158"/>
      <c r="E325" s="167">
        <f t="shared" si="67"/>
        <v>0</v>
      </c>
      <c r="F325" s="167">
        <f t="shared" si="67"/>
        <v>0</v>
      </c>
      <c r="G325" s="167">
        <f t="shared" si="67"/>
        <v>0</v>
      </c>
      <c r="H325" s="167">
        <f t="shared" si="67"/>
        <v>0</v>
      </c>
      <c r="I325" s="167">
        <f t="shared" si="67"/>
        <v>0</v>
      </c>
      <c r="J325" s="167">
        <f t="shared" si="67"/>
        <v>0</v>
      </c>
    </row>
    <row r="326" spans="1:10" x14ac:dyDescent="0.2">
      <c r="A326" s="183"/>
      <c r="B326" s="183">
        <v>279</v>
      </c>
      <c r="C326" s="158" t="s">
        <v>214</v>
      </c>
      <c r="D326" s="158"/>
      <c r="E326" s="167">
        <f t="shared" si="67"/>
        <v>0</v>
      </c>
      <c r="F326" s="167">
        <f t="shared" si="67"/>
        <v>0</v>
      </c>
      <c r="G326" s="167">
        <f t="shared" si="67"/>
        <v>0</v>
      </c>
      <c r="H326" s="167">
        <f t="shared" si="67"/>
        <v>0</v>
      </c>
      <c r="I326" s="167">
        <f t="shared" si="67"/>
        <v>0</v>
      </c>
      <c r="J326" s="167">
        <f t="shared" si="67"/>
        <v>0</v>
      </c>
    </row>
    <row r="327" spans="1:10" x14ac:dyDescent="0.2">
      <c r="A327" s="183"/>
      <c r="B327" s="183">
        <v>280</v>
      </c>
      <c r="C327" s="158" t="s">
        <v>215</v>
      </c>
      <c r="D327" s="158"/>
      <c r="E327" s="167">
        <f t="shared" si="67"/>
        <v>0</v>
      </c>
      <c r="F327" s="167">
        <f t="shared" si="67"/>
        <v>0</v>
      </c>
      <c r="G327" s="167">
        <f t="shared" si="67"/>
        <v>0</v>
      </c>
      <c r="H327" s="167">
        <f t="shared" si="67"/>
        <v>0</v>
      </c>
      <c r="I327" s="167">
        <f t="shared" si="67"/>
        <v>0</v>
      </c>
      <c r="J327" s="167">
        <f t="shared" si="67"/>
        <v>0</v>
      </c>
    </row>
    <row r="328" spans="1:10" x14ac:dyDescent="0.2">
      <c r="A328" s="183"/>
      <c r="B328" s="183">
        <v>281</v>
      </c>
      <c r="C328" s="158" t="s">
        <v>216</v>
      </c>
      <c r="D328" s="158"/>
      <c r="E328" s="167">
        <f t="shared" si="67"/>
        <v>0</v>
      </c>
      <c r="F328" s="167">
        <f t="shared" si="67"/>
        <v>0</v>
      </c>
      <c r="G328" s="167">
        <f t="shared" si="67"/>
        <v>0</v>
      </c>
      <c r="H328" s="167">
        <f t="shared" si="67"/>
        <v>0</v>
      </c>
      <c r="I328" s="167">
        <f t="shared" si="67"/>
        <v>0</v>
      </c>
      <c r="J328" s="167">
        <f t="shared" si="67"/>
        <v>0</v>
      </c>
    </row>
    <row r="329" spans="1:10" x14ac:dyDescent="0.2">
      <c r="A329" s="183"/>
      <c r="B329" s="183">
        <v>282</v>
      </c>
      <c r="C329" s="158" t="s">
        <v>217</v>
      </c>
      <c r="D329" s="158"/>
      <c r="E329" s="167">
        <f t="shared" si="67"/>
        <v>0</v>
      </c>
      <c r="F329" s="167">
        <f t="shared" si="67"/>
        <v>0</v>
      </c>
      <c r="G329" s="167">
        <f t="shared" si="67"/>
        <v>0</v>
      </c>
      <c r="H329" s="167">
        <f t="shared" si="67"/>
        <v>0</v>
      </c>
      <c r="I329" s="167">
        <f t="shared" si="67"/>
        <v>0</v>
      </c>
      <c r="J329" s="167">
        <f t="shared" si="67"/>
        <v>0</v>
      </c>
    </row>
    <row r="330" spans="1:10" x14ac:dyDescent="0.2">
      <c r="A330" s="183"/>
      <c r="B330" s="183">
        <v>283</v>
      </c>
      <c r="C330" s="158" t="s">
        <v>218</v>
      </c>
      <c r="D330" s="158"/>
      <c r="E330" s="167">
        <f t="shared" si="67"/>
        <v>0</v>
      </c>
      <c r="F330" s="167">
        <f t="shared" si="67"/>
        <v>0</v>
      </c>
      <c r="G330" s="167">
        <f t="shared" si="67"/>
        <v>0</v>
      </c>
      <c r="H330" s="167">
        <f t="shared" si="67"/>
        <v>0</v>
      </c>
      <c r="I330" s="167">
        <f t="shared" si="67"/>
        <v>0</v>
      </c>
      <c r="J330" s="167">
        <f t="shared" si="67"/>
        <v>0</v>
      </c>
    </row>
    <row r="331" spans="1:10" x14ac:dyDescent="0.2">
      <c r="A331" s="183"/>
      <c r="B331" s="183">
        <v>290</v>
      </c>
      <c r="C331" s="158" t="s">
        <v>220</v>
      </c>
      <c r="D331" s="158"/>
      <c r="E331" s="167">
        <f t="shared" si="67"/>
        <v>0</v>
      </c>
      <c r="F331" s="167">
        <f t="shared" si="67"/>
        <v>0</v>
      </c>
      <c r="G331" s="167">
        <f t="shared" si="67"/>
        <v>0</v>
      </c>
      <c r="H331" s="167">
        <f t="shared" si="67"/>
        <v>0</v>
      </c>
      <c r="I331" s="167">
        <f t="shared" si="67"/>
        <v>0</v>
      </c>
      <c r="J331" s="167">
        <f t="shared" si="67"/>
        <v>0</v>
      </c>
    </row>
    <row r="332" spans="1:10" x14ac:dyDescent="0.2">
      <c r="A332" s="183"/>
      <c r="B332" s="183">
        <v>292</v>
      </c>
      <c r="C332" s="158" t="s">
        <v>221</v>
      </c>
      <c r="D332" s="158"/>
      <c r="E332" s="167">
        <f t="shared" si="67"/>
        <v>0</v>
      </c>
      <c r="F332" s="167">
        <f t="shared" si="67"/>
        <v>0</v>
      </c>
      <c r="G332" s="167">
        <f t="shared" si="67"/>
        <v>0</v>
      </c>
      <c r="H332" s="167">
        <f t="shared" si="67"/>
        <v>0</v>
      </c>
      <c r="I332" s="167">
        <f t="shared" si="67"/>
        <v>0</v>
      </c>
      <c r="J332" s="167">
        <f t="shared" si="67"/>
        <v>0</v>
      </c>
    </row>
    <row r="333" spans="1:10" x14ac:dyDescent="0.2">
      <c r="A333" s="183"/>
      <c r="B333" s="183">
        <v>293</v>
      </c>
      <c r="C333" s="158" t="s">
        <v>222</v>
      </c>
      <c r="D333" s="158"/>
      <c r="E333" s="167">
        <f t="shared" si="67"/>
        <v>0</v>
      </c>
      <c r="F333" s="167">
        <f t="shared" si="67"/>
        <v>0</v>
      </c>
      <c r="G333" s="167">
        <f t="shared" si="67"/>
        <v>0</v>
      </c>
      <c r="H333" s="167">
        <f t="shared" si="67"/>
        <v>0</v>
      </c>
      <c r="I333" s="167">
        <f t="shared" si="67"/>
        <v>0</v>
      </c>
      <c r="J333" s="167">
        <f t="shared" si="67"/>
        <v>0</v>
      </c>
    </row>
    <row r="334" spans="1:10" ht="15" thickBot="1" x14ac:dyDescent="0.25">
      <c r="A334" s="158"/>
      <c r="B334" s="183"/>
      <c r="C334" s="165" t="s">
        <v>342</v>
      </c>
      <c r="D334" s="176"/>
      <c r="E334" s="184">
        <f>SUM(E291:E333)</f>
        <v>6000880.4500000011</v>
      </c>
      <c r="F334" s="184">
        <f t="shared" ref="F334:J334" si="68">SUM(F291:F333)</f>
        <v>6088300</v>
      </c>
      <c r="G334" s="184">
        <f t="shared" si="68"/>
        <v>5936500</v>
      </c>
      <c r="H334" s="184">
        <f t="shared" si="68"/>
        <v>5992200</v>
      </c>
      <c r="I334" s="184">
        <f t="shared" si="68"/>
        <v>6248800</v>
      </c>
      <c r="J334" s="184">
        <f t="shared" si="68"/>
        <v>6342400</v>
      </c>
    </row>
    <row r="335" spans="1:10" x14ac:dyDescent="0.2">
      <c r="E335" s="178"/>
      <c r="F335" s="178"/>
      <c r="G335" s="178"/>
      <c r="H335" s="163"/>
      <c r="I335" s="163"/>
      <c r="J335" s="163"/>
    </row>
  </sheetData>
  <mergeCells count="260">
    <mergeCell ref="A250:E250"/>
    <mergeCell ref="A244:J244"/>
    <mergeCell ref="A245:E245"/>
    <mergeCell ref="A246:E246"/>
    <mergeCell ref="A247:E247"/>
    <mergeCell ref="A248:J248"/>
    <mergeCell ref="A249:E249"/>
    <mergeCell ref="A238:J238"/>
    <mergeCell ref="A239:J239"/>
    <mergeCell ref="A240:J240"/>
    <mergeCell ref="A241:J241"/>
    <mergeCell ref="A242:J242"/>
    <mergeCell ref="A243:E243"/>
    <mergeCell ref="A232:C232"/>
    <mergeCell ref="A233:C233"/>
    <mergeCell ref="A234:D234"/>
    <mergeCell ref="A235:J235"/>
    <mergeCell ref="A236:J236"/>
    <mergeCell ref="A237:J237"/>
    <mergeCell ref="C226:D226"/>
    <mergeCell ref="C227:D227"/>
    <mergeCell ref="A228:D228"/>
    <mergeCell ref="A229:J229"/>
    <mergeCell ref="A230:J230"/>
    <mergeCell ref="A231:C231"/>
    <mergeCell ref="A222:J222"/>
    <mergeCell ref="A223:J223"/>
    <mergeCell ref="A224:D224"/>
    <mergeCell ref="E224:E225"/>
    <mergeCell ref="F224:F225"/>
    <mergeCell ref="G224:G225"/>
    <mergeCell ref="H224:H225"/>
    <mergeCell ref="I224:I225"/>
    <mergeCell ref="J224:J225"/>
    <mergeCell ref="C225:D225"/>
    <mergeCell ref="B216:D216"/>
    <mergeCell ref="B217:D217"/>
    <mergeCell ref="B218:D218"/>
    <mergeCell ref="B219:D219"/>
    <mergeCell ref="A220:D220"/>
    <mergeCell ref="A221:D221"/>
    <mergeCell ref="B210:D210"/>
    <mergeCell ref="B211:D211"/>
    <mergeCell ref="B212:D212"/>
    <mergeCell ref="A213:D213"/>
    <mergeCell ref="A214:I214"/>
    <mergeCell ref="B215:D215"/>
    <mergeCell ref="A204:D204"/>
    <mergeCell ref="A205:J205"/>
    <mergeCell ref="A206:J206"/>
    <mergeCell ref="B207:D207"/>
    <mergeCell ref="A208:I208"/>
    <mergeCell ref="B209:D209"/>
    <mergeCell ref="A199:C199"/>
    <mergeCell ref="D199:J199"/>
    <mergeCell ref="A200:J200"/>
    <mergeCell ref="B201:D201"/>
    <mergeCell ref="B202:D202"/>
    <mergeCell ref="B203:D203"/>
    <mergeCell ref="A193:E193"/>
    <mergeCell ref="A194:E194"/>
    <mergeCell ref="A195:E195"/>
    <mergeCell ref="A196:E196"/>
    <mergeCell ref="A197:E197"/>
    <mergeCell ref="A198:J198"/>
    <mergeCell ref="A187:E187"/>
    <mergeCell ref="A188:E188"/>
    <mergeCell ref="A189:E189"/>
    <mergeCell ref="A190:J190"/>
    <mergeCell ref="A191:E191"/>
    <mergeCell ref="A192:E192"/>
    <mergeCell ref="A181:J181"/>
    <mergeCell ref="A182:E182"/>
    <mergeCell ref="A183:J183"/>
    <mergeCell ref="A184:E184"/>
    <mergeCell ref="A185:E185"/>
    <mergeCell ref="A186:E186"/>
    <mergeCell ref="A175:J175"/>
    <mergeCell ref="A176:J176"/>
    <mergeCell ref="A177:J177"/>
    <mergeCell ref="A178:J178"/>
    <mergeCell ref="A179:J179"/>
    <mergeCell ref="A180:J180"/>
    <mergeCell ref="A169:C169"/>
    <mergeCell ref="A170:C170"/>
    <mergeCell ref="A171:C171"/>
    <mergeCell ref="A172:C172"/>
    <mergeCell ref="A173:D173"/>
    <mergeCell ref="A174:J174"/>
    <mergeCell ref="A163:C163"/>
    <mergeCell ref="A164:C164"/>
    <mergeCell ref="A165:C165"/>
    <mergeCell ref="A166:C166"/>
    <mergeCell ref="A167:C167"/>
    <mergeCell ref="A168:C168"/>
    <mergeCell ref="C157:D157"/>
    <mergeCell ref="C158:D158"/>
    <mergeCell ref="A159:D159"/>
    <mergeCell ref="A160:I160"/>
    <mergeCell ref="A161:J161"/>
    <mergeCell ref="A162:C162"/>
    <mergeCell ref="A154:J154"/>
    <mergeCell ref="A155:D155"/>
    <mergeCell ref="E155:E156"/>
    <mergeCell ref="F155:F156"/>
    <mergeCell ref="G155:G156"/>
    <mergeCell ref="H155:H156"/>
    <mergeCell ref="I155:I156"/>
    <mergeCell ref="J155:J156"/>
    <mergeCell ref="C156:D156"/>
    <mergeCell ref="B148:D148"/>
    <mergeCell ref="B149:D149"/>
    <mergeCell ref="B150:D150"/>
    <mergeCell ref="A151:D151"/>
    <mergeCell ref="A152:D152"/>
    <mergeCell ref="A153:I153"/>
    <mergeCell ref="B142:D142"/>
    <mergeCell ref="B143:D143"/>
    <mergeCell ref="B144:D144"/>
    <mergeCell ref="B145:D145"/>
    <mergeCell ref="B146:D146"/>
    <mergeCell ref="B147:D147"/>
    <mergeCell ref="A136:D136"/>
    <mergeCell ref="A137:I137"/>
    <mergeCell ref="B138:D138"/>
    <mergeCell ref="B139:D139"/>
    <mergeCell ref="B140:D140"/>
    <mergeCell ref="B141:D141"/>
    <mergeCell ref="B130:D130"/>
    <mergeCell ref="A131:I131"/>
    <mergeCell ref="B132:D132"/>
    <mergeCell ref="B133:D133"/>
    <mergeCell ref="B134:D134"/>
    <mergeCell ref="B135:D135"/>
    <mergeCell ref="B124:D124"/>
    <mergeCell ref="B125:D125"/>
    <mergeCell ref="B126:D126"/>
    <mergeCell ref="A127:D127"/>
    <mergeCell ref="A128:J128"/>
    <mergeCell ref="A129:J129"/>
    <mergeCell ref="A118:J118"/>
    <mergeCell ref="A119:J119"/>
    <mergeCell ref="B120:D120"/>
    <mergeCell ref="B121:D121"/>
    <mergeCell ref="B122:D122"/>
    <mergeCell ref="B123:D123"/>
    <mergeCell ref="A113:E113"/>
    <mergeCell ref="A114:E114"/>
    <mergeCell ref="A115:J115"/>
    <mergeCell ref="A116:J116"/>
    <mergeCell ref="A117:C117"/>
    <mergeCell ref="D117:J117"/>
    <mergeCell ref="A107:E107"/>
    <mergeCell ref="A108:E108"/>
    <mergeCell ref="A109:E109"/>
    <mergeCell ref="A110:J110"/>
    <mergeCell ref="A111:E111"/>
    <mergeCell ref="A112:E112"/>
    <mergeCell ref="A101:J101"/>
    <mergeCell ref="A102:J102"/>
    <mergeCell ref="A103:E103"/>
    <mergeCell ref="A104:J104"/>
    <mergeCell ref="A105:E105"/>
    <mergeCell ref="A106:E106"/>
    <mergeCell ref="A95:J95"/>
    <mergeCell ref="A96:J96"/>
    <mergeCell ref="A97:J97"/>
    <mergeCell ref="A98:J98"/>
    <mergeCell ref="A99:J99"/>
    <mergeCell ref="A100:J100"/>
    <mergeCell ref="A89:C89"/>
    <mergeCell ref="A90:C90"/>
    <mergeCell ref="A91:D91"/>
    <mergeCell ref="A92:J92"/>
    <mergeCell ref="A93:J93"/>
    <mergeCell ref="A94:J94"/>
    <mergeCell ref="A83:D83"/>
    <mergeCell ref="A84:I84"/>
    <mergeCell ref="A85:J85"/>
    <mergeCell ref="A86:C86"/>
    <mergeCell ref="A87:C87"/>
    <mergeCell ref="A88:C88"/>
    <mergeCell ref="A77:D77"/>
    <mergeCell ref="A78:J78"/>
    <mergeCell ref="A79:J79"/>
    <mergeCell ref="A80:D80"/>
    <mergeCell ref="C81:D81"/>
    <mergeCell ref="C82:D82"/>
    <mergeCell ref="A71:J71"/>
    <mergeCell ref="B72:D72"/>
    <mergeCell ref="B73:D73"/>
    <mergeCell ref="B74:D74"/>
    <mergeCell ref="B75:D75"/>
    <mergeCell ref="A76:D76"/>
    <mergeCell ref="A65:J65"/>
    <mergeCell ref="B66:D66"/>
    <mergeCell ref="B67:D67"/>
    <mergeCell ref="B68:D68"/>
    <mergeCell ref="B69:D69"/>
    <mergeCell ref="A70:D70"/>
    <mergeCell ref="B59:D59"/>
    <mergeCell ref="B60:D60"/>
    <mergeCell ref="A61:D61"/>
    <mergeCell ref="A62:J62"/>
    <mergeCell ref="A63:J63"/>
    <mergeCell ref="B64:D64"/>
    <mergeCell ref="A54:J54"/>
    <mergeCell ref="A55:J55"/>
    <mergeCell ref="A56:C56"/>
    <mergeCell ref="D56:J56"/>
    <mergeCell ref="A57:J57"/>
    <mergeCell ref="A58:J58"/>
    <mergeCell ref="A48:D48"/>
    <mergeCell ref="A49:J49"/>
    <mergeCell ref="A50:D50"/>
    <mergeCell ref="A51:J51"/>
    <mergeCell ref="A52:J52"/>
    <mergeCell ref="A53:D53"/>
    <mergeCell ref="B42:D42"/>
    <mergeCell ref="A43:D43"/>
    <mergeCell ref="A44:J44"/>
    <mergeCell ref="A45:J45"/>
    <mergeCell ref="C46:D46"/>
    <mergeCell ref="C47:D47"/>
    <mergeCell ref="A36:J36"/>
    <mergeCell ref="A37:J37"/>
    <mergeCell ref="B38:D38"/>
    <mergeCell ref="B39:D39"/>
    <mergeCell ref="B40:D40"/>
    <mergeCell ref="B41:D41"/>
    <mergeCell ref="A30:J30"/>
    <mergeCell ref="B31:D31"/>
    <mergeCell ref="B32:D32"/>
    <mergeCell ref="B33:D33"/>
    <mergeCell ref="A34:D34"/>
    <mergeCell ref="A35:J35"/>
    <mergeCell ref="A24:J24"/>
    <mergeCell ref="B25:D25"/>
    <mergeCell ref="B26:D26"/>
    <mergeCell ref="B27:D27"/>
    <mergeCell ref="A28:D28"/>
    <mergeCell ref="A29:J29"/>
    <mergeCell ref="A21:J21"/>
    <mergeCell ref="A22:J22"/>
    <mergeCell ref="B23:D23"/>
    <mergeCell ref="A12:J12"/>
    <mergeCell ref="A13:J13"/>
    <mergeCell ref="A14:J14"/>
    <mergeCell ref="A15:J15"/>
    <mergeCell ref="A16:J16"/>
    <mergeCell ref="A17:J17"/>
    <mergeCell ref="A1:J1"/>
    <mergeCell ref="A2:J2"/>
    <mergeCell ref="A3:J3"/>
    <mergeCell ref="A9:J9"/>
    <mergeCell ref="A10:J10"/>
    <mergeCell ref="A11:J11"/>
    <mergeCell ref="A18:J18"/>
    <mergeCell ref="A19:J19"/>
    <mergeCell ref="A20:J20"/>
  </mergeCells>
  <printOptions horizontalCentered="1"/>
  <pageMargins left="0.25" right="0.25" top="0.75" bottom="0.75" header="0.3" footer="0.3"/>
  <pageSetup fitToHeight="0" orientation="portrait" r:id="rId1"/>
  <rowBreaks count="8" manualBreakCount="8">
    <brk id="53" max="9" man="1"/>
    <brk id="92" min="3" max="9" man="1"/>
    <brk id="115" max="9" man="1"/>
    <brk id="159" min="3" max="9" man="1"/>
    <brk id="197" max="16383" man="1"/>
    <brk id="229" max="9" man="1"/>
    <brk id="250" min="3" max="9" man="1"/>
    <brk id="288" min="3"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9"/>
  <sheetViews>
    <sheetView workbookViewId="0">
      <selection activeCell="Q43" sqref="Q43"/>
    </sheetView>
  </sheetViews>
  <sheetFormatPr defaultRowHeight="15" x14ac:dyDescent="0.25"/>
  <cols>
    <col min="1" max="1" width="4" bestFit="1" customWidth="1"/>
    <col min="2" max="2" width="4" hidden="1" customWidth="1"/>
    <col min="3" max="3" width="32.28515625" bestFit="1" customWidth="1"/>
    <col min="4" max="4" width="12.5703125" style="445" bestFit="1" customWidth="1"/>
    <col min="5" max="5" width="6" style="445" bestFit="1" customWidth="1"/>
    <col min="6" max="6" width="12.5703125" style="468" bestFit="1" customWidth="1"/>
    <col min="7" max="7" width="6" style="468" bestFit="1" customWidth="1"/>
    <col min="8" max="8" width="12.5703125" bestFit="1" customWidth="1"/>
    <col min="9" max="9" width="6" bestFit="1" customWidth="1"/>
    <col min="10" max="10" width="12.5703125" bestFit="1" customWidth="1"/>
    <col min="11" max="11" width="6" bestFit="1" customWidth="1"/>
  </cols>
  <sheetData>
    <row r="1" spans="2:11" x14ac:dyDescent="0.25">
      <c r="C1" s="615" t="s">
        <v>2269</v>
      </c>
      <c r="D1" s="615"/>
      <c r="E1" s="615"/>
      <c r="F1" s="615"/>
      <c r="G1" s="615"/>
      <c r="H1" s="615"/>
      <c r="I1" s="615"/>
      <c r="J1" s="615"/>
      <c r="K1" s="615"/>
    </row>
    <row r="2" spans="2:11" x14ac:dyDescent="0.25">
      <c r="F2"/>
      <c r="G2"/>
    </row>
    <row r="3" spans="2:11" x14ac:dyDescent="0.25">
      <c r="F3"/>
      <c r="G3"/>
    </row>
    <row r="4" spans="2:11" ht="45" customHeight="1" x14ac:dyDescent="0.25">
      <c r="C4" s="446" t="s">
        <v>2270</v>
      </c>
      <c r="D4" s="616" t="str">
        <f>Summary!I201</f>
        <v>Revised Estimates                 2014-2015</v>
      </c>
      <c r="E4" s="616"/>
      <c r="F4" s="616" t="str">
        <f>Summary!J201</f>
        <v>Budget Estimates      2015-2016</v>
      </c>
      <c r="G4" s="616"/>
      <c r="H4" s="616" t="str">
        <f>Summary!K201</f>
        <v>Forward Estimates     2016-2017</v>
      </c>
      <c r="I4" s="616"/>
      <c r="J4" s="616" t="str">
        <f>Summary!L201</f>
        <v>Forward Estimates     2017-2018</v>
      </c>
      <c r="K4" s="616"/>
    </row>
    <row r="5" spans="2:11" x14ac:dyDescent="0.25">
      <c r="B5">
        <v>701</v>
      </c>
      <c r="C5" s="447" t="s">
        <v>2271</v>
      </c>
      <c r="D5" s="448">
        <f t="shared" ref="D5:D14" si="0">SUMIFS(D$40:D$92,$B$40:$B$92,$B5)</f>
        <v>35045200</v>
      </c>
      <c r="E5" s="449">
        <f t="shared" ref="E5:E15" si="1">D5/D$15</f>
        <v>0.28602255847738439</v>
      </c>
      <c r="F5" s="448">
        <f t="shared" ref="F5:F14" si="2">SUMIFS(F$40:F$92,$B$40:$B$92,$B5)</f>
        <v>35802400</v>
      </c>
      <c r="G5" s="449">
        <f t="shared" ref="G5:G15" si="3">F5/F$15</f>
        <v>0.28109349029546599</v>
      </c>
      <c r="H5" s="448">
        <f t="shared" ref="H5:H14" si="4">SUMIFS(H$40:H$92,$B$40:$B$92,$B5)</f>
        <v>35808500</v>
      </c>
      <c r="I5" s="449">
        <f t="shared" ref="I5:I15" si="5">H5/H$15</f>
        <v>0.28490399105072794</v>
      </c>
      <c r="J5" s="448">
        <f t="shared" ref="J5:J14" si="6">SUMIFS(J$40:J$92,$B$40:$B$92,$B5)</f>
        <v>35903800</v>
      </c>
      <c r="K5" s="450">
        <f t="shared" ref="K5:K15" si="7">J5/J$15</f>
        <v>0.2841319973948091</v>
      </c>
    </row>
    <row r="6" spans="2:11" x14ac:dyDescent="0.25">
      <c r="B6">
        <v>702</v>
      </c>
      <c r="C6" s="447" t="s">
        <v>2272</v>
      </c>
      <c r="D6" s="448">
        <f t="shared" si="0"/>
        <v>8737500</v>
      </c>
      <c r="E6" s="449">
        <f t="shared" si="1"/>
        <v>7.131139513246168E-2</v>
      </c>
      <c r="F6" s="448">
        <f t="shared" si="2"/>
        <v>8276100</v>
      </c>
      <c r="G6" s="449">
        <f t="shared" si="3"/>
        <v>6.4977706383770525E-2</v>
      </c>
      <c r="H6" s="448">
        <f t="shared" si="4"/>
        <v>8273600</v>
      </c>
      <c r="I6" s="449">
        <f t="shared" si="5"/>
        <v>6.5827433719851502E-2</v>
      </c>
      <c r="J6" s="448">
        <f t="shared" si="6"/>
        <v>8288600</v>
      </c>
      <c r="K6" s="450">
        <f t="shared" si="7"/>
        <v>6.5593515828592366E-2</v>
      </c>
    </row>
    <row r="7" spans="2:11" x14ac:dyDescent="0.25">
      <c r="B7">
        <v>703</v>
      </c>
      <c r="C7" s="447" t="s">
        <v>2273</v>
      </c>
      <c r="D7" s="448">
        <f t="shared" si="0"/>
        <v>8926700</v>
      </c>
      <c r="E7" s="449">
        <f t="shared" si="1"/>
        <v>7.2855557187862172E-2</v>
      </c>
      <c r="F7" s="448">
        <f t="shared" si="2"/>
        <v>8843700</v>
      </c>
      <c r="G7" s="449">
        <f t="shared" si="3"/>
        <v>6.9434074255525113E-2</v>
      </c>
      <c r="H7" s="448">
        <f t="shared" si="4"/>
        <v>9277500</v>
      </c>
      <c r="I7" s="449">
        <f t="shared" si="5"/>
        <v>7.3814786348859296E-2</v>
      </c>
      <c r="J7" s="448">
        <f t="shared" si="6"/>
        <v>9441700</v>
      </c>
      <c r="K7" s="450">
        <f t="shared" si="7"/>
        <v>7.4718806360401097E-2</v>
      </c>
    </row>
    <row r="8" spans="2:11" x14ac:dyDescent="0.25">
      <c r="B8">
        <v>704</v>
      </c>
      <c r="C8" s="447" t="s">
        <v>2274</v>
      </c>
      <c r="D8" s="448">
        <f t="shared" si="0"/>
        <v>42885400</v>
      </c>
      <c r="E8" s="449">
        <f t="shared" si="1"/>
        <v>0.35001060999298106</v>
      </c>
      <c r="F8" s="448">
        <f t="shared" si="2"/>
        <v>40938000</v>
      </c>
      <c r="G8" s="449">
        <f t="shared" si="3"/>
        <v>0.32141435506323002</v>
      </c>
      <c r="H8" s="448">
        <f t="shared" si="4"/>
        <v>41539900</v>
      </c>
      <c r="I8" s="449">
        <f t="shared" si="5"/>
        <v>0.330504860517702</v>
      </c>
      <c r="J8" s="448">
        <f t="shared" si="6"/>
        <v>41705500</v>
      </c>
      <c r="K8" s="450">
        <f t="shared" si="7"/>
        <v>0.33004492608997404</v>
      </c>
    </row>
    <row r="9" spans="2:11" x14ac:dyDescent="0.25">
      <c r="B9">
        <v>705</v>
      </c>
      <c r="C9" s="447" t="s">
        <v>2275</v>
      </c>
      <c r="D9" s="448">
        <f t="shared" si="0"/>
        <v>924800</v>
      </c>
      <c r="E9" s="449">
        <f t="shared" si="1"/>
        <v>7.5477857760801789E-3</v>
      </c>
      <c r="F9" s="448">
        <f t="shared" si="2"/>
        <v>869900</v>
      </c>
      <c r="G9" s="449">
        <f t="shared" si="3"/>
        <v>6.8297998795618688E-3</v>
      </c>
      <c r="H9" s="448">
        <f t="shared" si="4"/>
        <v>880700</v>
      </c>
      <c r="I9" s="449">
        <f t="shared" si="5"/>
        <v>7.0071336391743884E-3</v>
      </c>
      <c r="J9" s="448">
        <f t="shared" si="6"/>
        <v>871500</v>
      </c>
      <c r="K9" s="450">
        <f t="shared" si="7"/>
        <v>6.8967918640805738E-3</v>
      </c>
    </row>
    <row r="10" spans="2:11" x14ac:dyDescent="0.25">
      <c r="B10">
        <v>706</v>
      </c>
      <c r="C10" s="447" t="s">
        <v>2276</v>
      </c>
      <c r="D10" s="448">
        <f t="shared" si="0"/>
        <v>518400</v>
      </c>
      <c r="E10" s="449">
        <f t="shared" si="1"/>
        <v>4.2309387395328335E-3</v>
      </c>
      <c r="F10" s="448">
        <f t="shared" si="2"/>
        <v>580600</v>
      </c>
      <c r="G10" s="449">
        <f t="shared" si="3"/>
        <v>4.5584340844621466E-3</v>
      </c>
      <c r="H10" s="448">
        <f t="shared" si="4"/>
        <v>623000</v>
      </c>
      <c r="I10" s="449">
        <f t="shared" si="5"/>
        <v>4.9567892099530416E-3</v>
      </c>
      <c r="J10" s="448">
        <f t="shared" si="6"/>
        <v>626200</v>
      </c>
      <c r="K10" s="450">
        <f t="shared" si="7"/>
        <v>4.9555606027392486E-3</v>
      </c>
    </row>
    <row r="11" spans="2:11" x14ac:dyDescent="0.25">
      <c r="B11">
        <v>707</v>
      </c>
      <c r="C11" s="447" t="s">
        <v>2277</v>
      </c>
      <c r="D11" s="448">
        <f t="shared" si="0"/>
        <v>11069000</v>
      </c>
      <c r="E11" s="449">
        <f t="shared" si="1"/>
        <v>9.0340009467378357E-2</v>
      </c>
      <c r="F11" s="448">
        <f t="shared" si="2"/>
        <v>15696900</v>
      </c>
      <c r="G11" s="449">
        <f t="shared" si="3"/>
        <v>0.12324024109609691</v>
      </c>
      <c r="H11" s="448">
        <f t="shared" si="4"/>
        <v>12723300</v>
      </c>
      <c r="I11" s="449">
        <f t="shared" si="5"/>
        <v>0.10123068403691098</v>
      </c>
      <c r="J11" s="448">
        <f t="shared" si="6"/>
        <v>12806300</v>
      </c>
      <c r="K11" s="450">
        <f t="shared" si="7"/>
        <v>0.10134525031437183</v>
      </c>
    </row>
    <row r="12" spans="2:11" x14ac:dyDescent="0.25">
      <c r="B12">
        <v>708</v>
      </c>
      <c r="C12" s="447" t="s">
        <v>2278</v>
      </c>
      <c r="D12" s="448">
        <f t="shared" si="0"/>
        <v>2310700</v>
      </c>
      <c r="E12" s="449">
        <f t="shared" si="1"/>
        <v>1.8858854447219367E-2</v>
      </c>
      <c r="F12" s="448">
        <f t="shared" si="2"/>
        <v>2577400</v>
      </c>
      <c r="G12" s="449">
        <f t="shared" si="3"/>
        <v>2.0235804356342982E-2</v>
      </c>
      <c r="H12" s="448">
        <f t="shared" si="4"/>
        <v>2589000</v>
      </c>
      <c r="I12" s="449">
        <f t="shared" si="5"/>
        <v>2.0598920167846591E-2</v>
      </c>
      <c r="J12" s="448">
        <f t="shared" si="6"/>
        <v>2596300</v>
      </c>
      <c r="K12" s="450">
        <f t="shared" si="7"/>
        <v>2.0546346203915541E-2</v>
      </c>
    </row>
    <row r="13" spans="2:11" x14ac:dyDescent="0.25">
      <c r="B13">
        <v>709</v>
      </c>
      <c r="C13" s="447" t="s">
        <v>2279</v>
      </c>
      <c r="D13" s="448">
        <f t="shared" si="0"/>
        <v>7446500</v>
      </c>
      <c r="E13" s="449">
        <f t="shared" si="1"/>
        <v>6.0774855948941449E-2</v>
      </c>
      <c r="F13" s="448">
        <f t="shared" si="2"/>
        <v>8514000</v>
      </c>
      <c r="G13" s="449">
        <f t="shared" si="3"/>
        <v>6.6845518076318833E-2</v>
      </c>
      <c r="H13" s="448">
        <f t="shared" si="4"/>
        <v>8654500</v>
      </c>
      <c r="I13" s="449">
        <f t="shared" si="5"/>
        <v>6.8857997138906266E-2</v>
      </c>
      <c r="J13" s="448">
        <f t="shared" si="6"/>
        <v>8802600</v>
      </c>
      <c r="K13" s="450">
        <f t="shared" si="7"/>
        <v>6.9661158993408676E-2</v>
      </c>
    </row>
    <row r="14" spans="2:11" x14ac:dyDescent="0.25">
      <c r="B14">
        <v>710</v>
      </c>
      <c r="C14" s="447" t="s">
        <v>2280</v>
      </c>
      <c r="D14" s="448">
        <f t="shared" si="0"/>
        <v>4661800</v>
      </c>
      <c r="E14" s="449">
        <f t="shared" si="1"/>
        <v>3.8047434830158496E-2</v>
      </c>
      <c r="F14" s="448">
        <f t="shared" si="2"/>
        <v>5269300</v>
      </c>
      <c r="G14" s="449">
        <f t="shared" si="3"/>
        <v>4.1370576509225605E-2</v>
      </c>
      <c r="H14" s="448">
        <f t="shared" si="4"/>
        <v>5316200</v>
      </c>
      <c r="I14" s="449">
        <f t="shared" si="5"/>
        <v>4.2297404170067998E-2</v>
      </c>
      <c r="J14" s="448">
        <f t="shared" si="6"/>
        <v>5320600</v>
      </c>
      <c r="K14" s="450">
        <f t="shared" si="7"/>
        <v>4.2105646347707519E-2</v>
      </c>
    </row>
    <row r="15" spans="2:11" s="451" customFormat="1" x14ac:dyDescent="0.25">
      <c r="B15"/>
      <c r="C15" s="452" t="s">
        <v>2281</v>
      </c>
      <c r="D15" s="453">
        <f>SUM(D5:D14)</f>
        <v>122526000</v>
      </c>
      <c r="E15" s="454">
        <f t="shared" si="1"/>
        <v>1</v>
      </c>
      <c r="F15" s="453">
        <f>SUM(F5:F14)</f>
        <v>127368300</v>
      </c>
      <c r="G15" s="454">
        <f t="shared" si="3"/>
        <v>1</v>
      </c>
      <c r="H15" s="453">
        <f t="shared" ref="H15:J15" si="8">SUM(H5:H14)</f>
        <v>125686200</v>
      </c>
      <c r="I15" s="454">
        <f t="shared" si="5"/>
        <v>1</v>
      </c>
      <c r="J15" s="453">
        <f t="shared" si="8"/>
        <v>126363100</v>
      </c>
      <c r="K15" s="455">
        <f t="shared" si="7"/>
        <v>1</v>
      </c>
    </row>
    <row r="16" spans="2:11" s="451" customFormat="1" x14ac:dyDescent="0.25">
      <c r="B16"/>
      <c r="C16" s="456"/>
      <c r="D16" s="457"/>
      <c r="E16" s="458"/>
      <c r="F16" s="457"/>
      <c r="G16" s="458"/>
      <c r="H16" s="457"/>
      <c r="I16" s="458"/>
      <c r="J16" s="457"/>
      <c r="K16" s="458"/>
    </row>
    <row r="17" spans="2:11" s="451" customFormat="1" x14ac:dyDescent="0.25">
      <c r="B17"/>
      <c r="C17" s="456"/>
      <c r="D17" s="457"/>
      <c r="E17" s="458"/>
      <c r="F17" s="457"/>
      <c r="G17" s="458"/>
      <c r="H17" s="457"/>
      <c r="I17" s="458"/>
      <c r="J17" s="457"/>
      <c r="K17" s="458"/>
    </row>
    <row r="18" spans="2:11" s="451" customFormat="1" x14ac:dyDescent="0.25">
      <c r="B18"/>
      <c r="C18" s="615" t="s">
        <v>2282</v>
      </c>
      <c r="D18" s="615"/>
      <c r="E18" s="615"/>
      <c r="F18" s="615"/>
      <c r="G18" s="615"/>
      <c r="H18" s="615"/>
      <c r="I18" s="615"/>
      <c r="J18" s="615"/>
      <c r="K18" s="615"/>
    </row>
    <row r="19" spans="2:11" s="451" customFormat="1" x14ac:dyDescent="0.25">
      <c r="B19"/>
      <c r="C19" s="456"/>
      <c r="D19" s="457"/>
      <c r="E19" s="458"/>
      <c r="F19" s="457"/>
      <c r="G19" s="458"/>
      <c r="H19" s="457"/>
      <c r="I19" s="458"/>
      <c r="J19" s="457"/>
      <c r="K19" s="458"/>
    </row>
    <row r="20" spans="2:11" s="451" customFormat="1" ht="44.25" customHeight="1" x14ac:dyDescent="0.25">
      <c r="B20"/>
      <c r="C20" s="459" t="s">
        <v>2270</v>
      </c>
      <c r="D20" s="614" t="str">
        <f>D4</f>
        <v>Revised Estimates                 2014-2015</v>
      </c>
      <c r="E20" s="614"/>
      <c r="F20" s="614" t="str">
        <f>F4</f>
        <v>Budget Estimates      2015-2016</v>
      </c>
      <c r="G20" s="614"/>
      <c r="H20" s="614" t="str">
        <f>H4</f>
        <v>Forward Estimates     2016-2017</v>
      </c>
      <c r="I20" s="614"/>
      <c r="J20" s="614" t="str">
        <f>J4</f>
        <v>Forward Estimates     2017-2018</v>
      </c>
      <c r="K20" s="614"/>
    </row>
    <row r="21" spans="2:11" s="451" customFormat="1" x14ac:dyDescent="0.25">
      <c r="B21"/>
      <c r="C21" s="460" t="s">
        <v>2689</v>
      </c>
      <c r="D21" s="461">
        <v>45604300</v>
      </c>
      <c r="E21" s="462">
        <v>0.37220100223626007</v>
      </c>
      <c r="F21" s="461">
        <v>46148900</v>
      </c>
      <c r="G21" s="462">
        <v>0.36232641873998478</v>
      </c>
      <c r="H21" s="461">
        <v>48312500</v>
      </c>
      <c r="I21" s="462">
        <v>0.38438985346044358</v>
      </c>
      <c r="J21" s="461">
        <v>48842800</v>
      </c>
      <c r="K21" s="462">
        <v>0.38652739605153719</v>
      </c>
    </row>
    <row r="22" spans="2:11" s="451" customFormat="1" x14ac:dyDescent="0.25">
      <c r="B22"/>
      <c r="C22" s="463" t="s">
        <v>2690</v>
      </c>
      <c r="D22" s="464">
        <v>31786800</v>
      </c>
      <c r="E22" s="465">
        <v>0.25942901914695654</v>
      </c>
      <c r="F22" s="464">
        <v>37335700</v>
      </c>
      <c r="G22" s="465">
        <v>0.29313180752196583</v>
      </c>
      <c r="H22" s="464">
        <v>33873700</v>
      </c>
      <c r="I22" s="465">
        <v>0.26951009736948051</v>
      </c>
      <c r="J22" s="464">
        <v>33873700</v>
      </c>
      <c r="K22" s="465">
        <v>0.26806638963431573</v>
      </c>
    </row>
    <row r="23" spans="2:11" s="451" customFormat="1" x14ac:dyDescent="0.25">
      <c r="B23"/>
      <c r="C23" s="463" t="s">
        <v>2691</v>
      </c>
      <c r="D23" s="464">
        <v>0</v>
      </c>
      <c r="E23" s="465">
        <v>0</v>
      </c>
      <c r="F23" s="464">
        <v>0</v>
      </c>
      <c r="G23" s="465">
        <v>0</v>
      </c>
      <c r="H23" s="464">
        <v>0</v>
      </c>
      <c r="I23" s="465">
        <v>0</v>
      </c>
      <c r="J23" s="464">
        <v>0</v>
      </c>
      <c r="K23" s="465">
        <v>0</v>
      </c>
    </row>
    <row r="24" spans="2:11" s="451" customFormat="1" x14ac:dyDescent="0.25">
      <c r="B24"/>
      <c r="C24" s="463" t="s">
        <v>2692</v>
      </c>
      <c r="D24" s="464">
        <v>788000</v>
      </c>
      <c r="E24" s="465">
        <v>6.431288053147903E-3</v>
      </c>
      <c r="F24" s="464">
        <v>732500</v>
      </c>
      <c r="G24" s="465">
        <v>5.7510385237142993E-3</v>
      </c>
      <c r="H24" s="464">
        <v>732500</v>
      </c>
      <c r="I24" s="465">
        <v>5.8280065751053021E-3</v>
      </c>
      <c r="J24" s="464">
        <v>732500</v>
      </c>
      <c r="K24" s="465">
        <v>5.7967871949960075E-3</v>
      </c>
    </row>
    <row r="25" spans="2:11" s="451" customFormat="1" x14ac:dyDescent="0.25">
      <c r="B25"/>
      <c r="C25" s="463" t="s">
        <v>2693</v>
      </c>
      <c r="D25" s="464">
        <v>17781200</v>
      </c>
      <c r="E25" s="465">
        <v>0.14512185168862118</v>
      </c>
      <c r="F25" s="464">
        <v>17762200</v>
      </c>
      <c r="G25" s="465">
        <v>0.13945542179647527</v>
      </c>
      <c r="H25" s="464">
        <v>17842200</v>
      </c>
      <c r="I25" s="465">
        <v>0.141958305685111</v>
      </c>
      <c r="J25" s="464">
        <v>17842200</v>
      </c>
      <c r="K25" s="465">
        <v>0.14119786551611982</v>
      </c>
    </row>
    <row r="26" spans="2:11" s="451" customFormat="1" x14ac:dyDescent="0.25">
      <c r="B26"/>
      <c r="C26" s="463" t="s">
        <v>2694</v>
      </c>
      <c r="D26" s="464">
        <v>7700500</v>
      </c>
      <c r="E26" s="465">
        <v>6.2847885346783539E-2</v>
      </c>
      <c r="F26" s="464">
        <v>6090900</v>
      </c>
      <c r="G26" s="465">
        <v>4.7821161152343243E-2</v>
      </c>
      <c r="H26" s="464">
        <v>6090900</v>
      </c>
      <c r="I26" s="465">
        <v>4.846116757448312E-2</v>
      </c>
      <c r="J26" s="464">
        <v>6090900</v>
      </c>
      <c r="K26" s="465">
        <v>4.8201571503073283E-2</v>
      </c>
    </row>
    <row r="27" spans="2:11" s="451" customFormat="1" x14ac:dyDescent="0.25">
      <c r="B27"/>
      <c r="C27" s="463" t="s">
        <v>2695</v>
      </c>
      <c r="D27" s="464">
        <v>16532600</v>
      </c>
      <c r="E27" s="465">
        <v>0.13493136150694546</v>
      </c>
      <c r="F27" s="464">
        <v>16936600</v>
      </c>
      <c r="G27" s="465">
        <v>0.13297343216483223</v>
      </c>
      <c r="H27" s="464">
        <v>16472900</v>
      </c>
      <c r="I27" s="465">
        <v>0.13106371264307456</v>
      </c>
      <c r="J27" s="464">
        <v>16619500</v>
      </c>
      <c r="K27" s="465">
        <v>0.13152178127950329</v>
      </c>
    </row>
    <row r="28" spans="2:11" s="451" customFormat="1" x14ac:dyDescent="0.25">
      <c r="B28"/>
      <c r="C28" s="463" t="s">
        <v>2696</v>
      </c>
      <c r="D28" s="464">
        <v>2332600</v>
      </c>
      <c r="E28" s="465">
        <v>1.9037592021285278E-2</v>
      </c>
      <c r="F28" s="464">
        <v>2361500</v>
      </c>
      <c r="G28" s="465">
        <v>1.8540720100684391E-2</v>
      </c>
      <c r="H28" s="464">
        <v>2361500</v>
      </c>
      <c r="I28" s="465">
        <v>1.8788856692301938E-2</v>
      </c>
      <c r="J28" s="464">
        <v>2361500</v>
      </c>
      <c r="K28" s="465">
        <v>1.8688208820454705E-2</v>
      </c>
    </row>
    <row r="29" spans="2:11" s="451" customFormat="1" x14ac:dyDescent="0.25">
      <c r="B29"/>
      <c r="C29" s="452" t="s">
        <v>2697</v>
      </c>
      <c r="D29" s="453">
        <v>122526000</v>
      </c>
      <c r="E29" s="466">
        <v>1</v>
      </c>
      <c r="F29" s="453">
        <v>127368300</v>
      </c>
      <c r="G29" s="466">
        <v>1</v>
      </c>
      <c r="H29" s="453">
        <v>125686200</v>
      </c>
      <c r="I29" s="466">
        <v>1</v>
      </c>
      <c r="J29" s="453">
        <v>126363100</v>
      </c>
      <c r="K29" s="466">
        <v>1</v>
      </c>
    </row>
    <row r="30" spans="2:11" s="451" customFormat="1" x14ac:dyDescent="0.25">
      <c r="B30"/>
      <c r="C30" s="456"/>
      <c r="D30" s="457"/>
      <c r="E30" s="458"/>
      <c r="F30" s="457"/>
      <c r="G30" s="458"/>
      <c r="H30" s="457"/>
      <c r="I30" s="458"/>
      <c r="J30" s="457"/>
      <c r="K30" s="458"/>
    </row>
    <row r="31" spans="2:11" s="451" customFormat="1" hidden="1" x14ac:dyDescent="0.25">
      <c r="B31"/>
      <c r="C31" s="456"/>
      <c r="D31" s="457"/>
      <c r="E31" s="458"/>
      <c r="F31" s="457"/>
      <c r="G31" s="458"/>
      <c r="H31" s="457"/>
      <c r="I31" s="458"/>
      <c r="J31" s="457"/>
      <c r="K31" s="458"/>
    </row>
    <row r="32" spans="2:11" s="451" customFormat="1" hidden="1" x14ac:dyDescent="0.25">
      <c r="B32"/>
      <c r="C32" s="456"/>
      <c r="D32" s="457"/>
      <c r="E32" s="458"/>
      <c r="F32" s="457"/>
      <c r="G32" s="458"/>
      <c r="H32" s="457"/>
      <c r="I32" s="458"/>
      <c r="J32" s="457"/>
      <c r="K32" s="458"/>
    </row>
    <row r="33" spans="1:11" s="451" customFormat="1" hidden="1" x14ac:dyDescent="0.25">
      <c r="B33"/>
      <c r="C33" s="456"/>
      <c r="D33" s="457"/>
      <c r="E33" s="458"/>
      <c r="F33" s="457"/>
      <c r="G33" s="458"/>
      <c r="H33" s="457"/>
      <c r="I33" s="458"/>
      <c r="J33" s="457"/>
      <c r="K33" s="458"/>
    </row>
    <row r="34" spans="1:11" s="451" customFormat="1" hidden="1" x14ac:dyDescent="0.25">
      <c r="B34"/>
      <c r="C34" s="456"/>
      <c r="D34" s="457"/>
      <c r="E34" s="458"/>
      <c r="F34" s="457"/>
      <c r="G34" s="458"/>
      <c r="H34" s="457"/>
      <c r="I34" s="458"/>
      <c r="J34" s="457"/>
      <c r="K34" s="458"/>
    </row>
    <row r="35" spans="1:11" s="451" customFormat="1" hidden="1" x14ac:dyDescent="0.25">
      <c r="B35"/>
      <c r="C35" s="456"/>
      <c r="D35" s="457"/>
      <c r="E35" s="458"/>
      <c r="F35" s="457"/>
      <c r="G35" s="458"/>
      <c r="H35" s="457"/>
      <c r="I35" s="458"/>
      <c r="J35" s="457"/>
      <c r="K35" s="458"/>
    </row>
    <row r="36" spans="1:11" s="451" customFormat="1" hidden="1" x14ac:dyDescent="0.25">
      <c r="B36"/>
      <c r="C36" s="456"/>
      <c r="D36" s="457"/>
      <c r="E36" s="458"/>
      <c r="F36" s="457"/>
      <c r="G36" s="458"/>
      <c r="H36" s="457"/>
      <c r="I36" s="458"/>
      <c r="J36" s="457"/>
      <c r="K36" s="458"/>
    </row>
    <row r="37" spans="1:11" hidden="1" x14ac:dyDescent="0.25">
      <c r="C37" s="456"/>
      <c r="D37" s="457"/>
      <c r="E37" s="458"/>
      <c r="F37" s="457"/>
      <c r="G37" s="458"/>
      <c r="H37" s="457"/>
      <c r="I37" s="458"/>
      <c r="J37" s="457"/>
      <c r="K37" s="458"/>
    </row>
    <row r="38" spans="1:11" hidden="1" x14ac:dyDescent="0.25"/>
    <row r="39" spans="1:11" hidden="1" x14ac:dyDescent="0.25">
      <c r="A39" s="467"/>
      <c r="B39" s="467"/>
      <c r="C39" s="467"/>
    </row>
    <row r="40" spans="1:11" hidden="1" x14ac:dyDescent="0.25">
      <c r="A40" s="469" t="s">
        <v>69</v>
      </c>
      <c r="B40" s="467">
        <v>703</v>
      </c>
      <c r="C40" s="467"/>
      <c r="D40" s="445">
        <f>SUMIFS(Summary!I$208:I$261,Summary!$B$208:$B$261,COFOG!$A40)</f>
        <v>1253700</v>
      </c>
      <c r="F40" s="468">
        <f>SUMIFS(Summary!J$208:J$261,Summary!$B$208:$B$261,COFOG!$A40)</f>
        <v>1342300</v>
      </c>
      <c r="H40" s="445">
        <f>SUMIFS(Summary!K$208:K$261,Summary!$B$208:$B$261,COFOG!$A40)</f>
        <v>1395900</v>
      </c>
      <c r="I40" s="445"/>
      <c r="J40" s="445">
        <f>SUMIFS(Summary!L$208:L$261,Summary!$B$208:$B$261,COFOG!$A40)</f>
        <v>1419000</v>
      </c>
    </row>
    <row r="41" spans="1:11" hidden="1" x14ac:dyDescent="0.25">
      <c r="A41" s="469" t="s">
        <v>71</v>
      </c>
      <c r="B41" s="467">
        <v>703</v>
      </c>
      <c r="C41" s="467"/>
      <c r="D41" s="445">
        <f>SUMIFS(Summary!I$208:I$261,Summary!$B$208:$B$261,COFOG!$A41)</f>
        <v>4635300</v>
      </c>
      <c r="F41" s="468">
        <f>SUMIFS(Summary!J$208:J$261,Summary!$B$208:$B$261,COFOG!$A41)</f>
        <v>4577800</v>
      </c>
      <c r="H41" s="445">
        <f>SUMIFS(Summary!K$208:K$261,Summary!$B$208:$B$261,COFOG!$A41)</f>
        <v>4702900</v>
      </c>
      <c r="I41" s="445"/>
      <c r="J41" s="445">
        <f>SUMIFS(Summary!L$208:L$261,Summary!$B$208:$B$261,COFOG!$A41)</f>
        <v>4773400</v>
      </c>
    </row>
    <row r="42" spans="1:11" hidden="1" x14ac:dyDescent="0.25">
      <c r="A42" s="469" t="s">
        <v>73</v>
      </c>
      <c r="B42" s="467">
        <v>703</v>
      </c>
      <c r="C42" s="467"/>
      <c r="D42" s="445">
        <f>SUMIFS(Summary!I$208:I$261,Summary!$B$208:$B$261,COFOG!$A42)</f>
        <v>141500</v>
      </c>
      <c r="F42" s="468">
        <f>SUMIFS(Summary!J$208:J$261,Summary!$B$208:$B$261,COFOG!$A42)</f>
        <v>131100</v>
      </c>
      <c r="H42" s="445">
        <f>SUMIFS(Summary!K$208:K$261,Summary!$B$208:$B$261,COFOG!$A42)</f>
        <v>209000</v>
      </c>
      <c r="I42" s="445"/>
      <c r="J42" s="445">
        <f>SUMIFS(Summary!L$208:L$261,Summary!$B$208:$B$261,COFOG!$A42)</f>
        <v>209000</v>
      </c>
    </row>
    <row r="43" spans="1:11" hidden="1" x14ac:dyDescent="0.25">
      <c r="A43" s="469" t="s">
        <v>75</v>
      </c>
      <c r="B43" s="467">
        <v>701</v>
      </c>
      <c r="C43" s="467"/>
      <c r="D43" s="445">
        <f>SUMIFS(Summary!I$208:I$261,Summary!$B$208:$B$261,COFOG!$A43)</f>
        <v>1592700</v>
      </c>
      <c r="F43" s="468">
        <f>SUMIFS(Summary!J$208:J$261,Summary!$B$208:$B$261,COFOG!$A43)</f>
        <v>1682700</v>
      </c>
      <c r="H43" s="445">
        <f>SUMIFS(Summary!K$208:K$261,Summary!$B$208:$B$261,COFOG!$A43)</f>
        <v>1732900</v>
      </c>
      <c r="I43" s="445"/>
      <c r="J43" s="445">
        <f>SUMIFS(Summary!L$208:L$261,Summary!$B$208:$B$261,COFOG!$A43)</f>
        <v>1758900</v>
      </c>
    </row>
    <row r="44" spans="1:11" hidden="1" x14ac:dyDescent="0.25">
      <c r="A44" s="469" t="s">
        <v>77</v>
      </c>
      <c r="B44" s="467">
        <v>703</v>
      </c>
      <c r="C44" s="467"/>
      <c r="D44" s="445">
        <f>SUMIFS(Summary!I$208:I$261,Summary!$B$208:$B$261,COFOG!$A44)</f>
        <v>328100</v>
      </c>
      <c r="F44" s="468">
        <f>SUMIFS(Summary!J$208:J$261,Summary!$B$208:$B$261,COFOG!$A44)</f>
        <v>330900</v>
      </c>
      <c r="H44" s="445">
        <f>SUMIFS(Summary!K$208:K$261,Summary!$B$208:$B$261,COFOG!$A44)</f>
        <v>322700</v>
      </c>
      <c r="I44" s="445"/>
      <c r="J44" s="445">
        <f>SUMIFS(Summary!L$208:L$261,Summary!$B$208:$B$261,COFOG!$A44)</f>
        <v>342700</v>
      </c>
    </row>
    <row r="45" spans="1:11" hidden="1" x14ac:dyDescent="0.25">
      <c r="A45" s="469" t="s">
        <v>79</v>
      </c>
      <c r="B45" s="467">
        <v>703</v>
      </c>
      <c r="C45" s="467"/>
      <c r="D45" s="445">
        <f>SUMIFS(Summary!I$208:I$261,Summary!$B$208:$B$261,COFOG!$A45)</f>
        <v>687700</v>
      </c>
      <c r="F45" s="468">
        <f>SUMIFS(Summary!J$208:J$261,Summary!$B$208:$B$261,COFOG!$A45)</f>
        <v>690300</v>
      </c>
      <c r="H45" s="445">
        <f>SUMIFS(Summary!K$208:K$261,Summary!$B$208:$B$261,COFOG!$A45)</f>
        <v>806800</v>
      </c>
      <c r="I45" s="445"/>
      <c r="J45" s="445">
        <f>SUMIFS(Summary!L$208:L$261,Summary!$B$208:$B$261,COFOG!$A45)</f>
        <v>826400</v>
      </c>
    </row>
    <row r="46" spans="1:11" hidden="1" x14ac:dyDescent="0.25">
      <c r="A46" s="470">
        <v>100</v>
      </c>
      <c r="B46" s="467">
        <v>701</v>
      </c>
      <c r="C46" s="467"/>
      <c r="D46" s="445">
        <f>SUMIFS(Summary!I$208:I$261,Summary!$B$208:$B$261,COFOG!$A46)</f>
        <v>939700</v>
      </c>
      <c r="F46" s="468">
        <f>SUMIFS(Summary!J$208:J$261,Summary!$B$208:$B$261,COFOG!$A46)</f>
        <v>1006200</v>
      </c>
      <c r="H46" s="445">
        <f>SUMIFS(Summary!K$208:K$261,Summary!$B$208:$B$261,COFOG!$A46)</f>
        <v>1010200</v>
      </c>
      <c r="I46" s="445"/>
      <c r="J46" s="445">
        <f>SUMIFS(Summary!L$208:L$261,Summary!$B$208:$B$261,COFOG!$A46)</f>
        <v>1014300</v>
      </c>
    </row>
    <row r="47" spans="1:11" hidden="1" x14ac:dyDescent="0.25">
      <c r="A47" s="470">
        <v>101</v>
      </c>
      <c r="B47" s="467">
        <v>701</v>
      </c>
      <c r="C47" s="467"/>
      <c r="D47" s="445">
        <f>SUMIFS(Summary!I$208:I$261,Summary!$B$208:$B$261,COFOG!$A47)</f>
        <v>536400</v>
      </c>
      <c r="F47" s="468">
        <f>SUMIFS(Summary!J$208:J$261,Summary!$B$208:$B$261,COFOG!$A47)</f>
        <v>319700</v>
      </c>
      <c r="H47" s="445">
        <f>SUMIFS(Summary!K$208:K$261,Summary!$B$208:$B$261,COFOG!$A47)</f>
        <v>350700</v>
      </c>
      <c r="I47" s="445"/>
      <c r="J47" s="445">
        <f>SUMIFS(Summary!L$208:L$261,Summary!$B$208:$B$261,COFOG!$A47)</f>
        <v>350700</v>
      </c>
    </row>
    <row r="48" spans="1:11" hidden="1" x14ac:dyDescent="0.25">
      <c r="A48" s="470">
        <v>102</v>
      </c>
      <c r="B48" s="467">
        <v>701</v>
      </c>
      <c r="C48" s="467"/>
      <c r="D48" s="445">
        <f>SUMIFS(Summary!I$208:I$261,Summary!$B$208:$B$261,COFOG!$A48)</f>
        <v>1117900</v>
      </c>
      <c r="F48" s="468">
        <f>SUMIFS(Summary!J$208:J$261,Summary!$B$208:$B$261,COFOG!$A48)</f>
        <v>1277300</v>
      </c>
      <c r="H48" s="445">
        <f>SUMIFS(Summary!K$208:K$261,Summary!$B$208:$B$261,COFOG!$A48)</f>
        <v>1290800</v>
      </c>
      <c r="I48" s="445"/>
      <c r="J48" s="445">
        <f>SUMIFS(Summary!L$208:L$261,Summary!$B$208:$B$261,COFOG!$A48)</f>
        <v>1292100</v>
      </c>
    </row>
    <row r="49" spans="1:10" hidden="1" x14ac:dyDescent="0.25">
      <c r="A49" s="470">
        <v>103</v>
      </c>
      <c r="B49" s="467">
        <v>701</v>
      </c>
      <c r="C49" s="467"/>
      <c r="D49" s="445">
        <f>SUMIFS(Summary!I$208:I$261,Summary!$B$208:$B$261,COFOG!$A49)</f>
        <v>170000</v>
      </c>
      <c r="F49" s="468">
        <f>SUMIFS(Summary!J$208:J$261,Summary!$B$208:$B$261,COFOG!$A49)</f>
        <v>170000</v>
      </c>
      <c r="H49" s="445">
        <f>SUMIFS(Summary!K$208:K$261,Summary!$B$208:$B$261,COFOG!$A49)</f>
        <v>170000</v>
      </c>
      <c r="I49" s="445"/>
      <c r="J49" s="445">
        <f>SUMIFS(Summary!L$208:L$261,Summary!$B$208:$B$261,COFOG!$A49)</f>
        <v>170000</v>
      </c>
    </row>
    <row r="50" spans="1:10" hidden="1" x14ac:dyDescent="0.25">
      <c r="A50" s="470">
        <v>120</v>
      </c>
      <c r="B50" s="467">
        <v>701</v>
      </c>
      <c r="C50" s="467"/>
      <c r="D50" s="445">
        <f>SUMIFS(Summary!I$208:I$261,Summary!$B$208:$B$261,COFOG!$A50)</f>
        <v>15514200</v>
      </c>
      <c r="F50" s="468">
        <f>SUMIFS(Summary!J$208:J$261,Summary!$B$208:$B$261,COFOG!$A50)</f>
        <v>15407800</v>
      </c>
      <c r="H50" s="445">
        <f>SUMIFS(Summary!K$208:K$261,Summary!$B$208:$B$261,COFOG!$A50)</f>
        <v>15193000</v>
      </c>
      <c r="I50" s="445"/>
      <c r="J50" s="445">
        <f>SUMIFS(Summary!L$208:L$261,Summary!$B$208:$B$261,COFOG!$A50)</f>
        <v>15221500</v>
      </c>
    </row>
    <row r="51" spans="1:10" hidden="1" x14ac:dyDescent="0.25">
      <c r="A51" s="470">
        <v>121</v>
      </c>
      <c r="B51" s="467">
        <v>701</v>
      </c>
      <c r="C51" s="467"/>
      <c r="D51" s="445">
        <f>SUMIFS(Summary!I$208:I$261,Summary!$B$208:$B$261,COFOG!$A51)</f>
        <v>3460100</v>
      </c>
      <c r="F51" s="468">
        <f>SUMIFS(Summary!J$208:J$261,Summary!$B$208:$B$261,COFOG!$A51)</f>
        <v>6913600</v>
      </c>
      <c r="H51" s="445">
        <f>SUMIFS(Summary!K$208:K$261,Summary!$B$208:$B$261,COFOG!$A51)</f>
        <v>6938200</v>
      </c>
      <c r="I51" s="445"/>
      <c r="J51" s="445">
        <f>SUMIFS(Summary!L$208:L$261,Summary!$B$208:$B$261,COFOG!$A51)</f>
        <v>6950500</v>
      </c>
    </row>
    <row r="52" spans="1:10" hidden="1" x14ac:dyDescent="0.25">
      <c r="A52" s="469">
        <v>122</v>
      </c>
      <c r="B52" s="467">
        <v>703</v>
      </c>
      <c r="C52" s="467"/>
      <c r="D52" s="445">
        <f>SUMIFS(Summary!I$208:I$261,Summary!$B$208:$B$261,COFOG!$A52)</f>
        <v>1158300</v>
      </c>
      <c r="F52" s="468">
        <f>SUMIFS(Summary!J$208:J$261,Summary!$B$208:$B$261,COFOG!$A52)</f>
        <v>1141600</v>
      </c>
      <c r="H52" s="445">
        <f>SUMIFS(Summary!K$208:K$261,Summary!$B$208:$B$261,COFOG!$A52)</f>
        <v>1166300</v>
      </c>
      <c r="I52" s="445"/>
      <c r="J52" s="445">
        <f>SUMIFS(Summary!L$208:L$261,Summary!$B$208:$B$261,COFOG!$A52)</f>
        <v>1193200</v>
      </c>
    </row>
    <row r="53" spans="1:10" hidden="1" x14ac:dyDescent="0.25">
      <c r="A53" s="470">
        <v>123</v>
      </c>
      <c r="B53" s="467">
        <v>702</v>
      </c>
      <c r="C53" s="467"/>
      <c r="D53" s="445">
        <f>SUMIFS(Summary!I$208:I$261,Summary!$B$208:$B$261,COFOG!$A53)</f>
        <v>79000</v>
      </c>
      <c r="F53" s="468">
        <f>SUMIFS(Summary!J$208:J$261,Summary!$B$208:$B$261,COFOG!$A53)</f>
        <v>92000</v>
      </c>
      <c r="H53" s="445">
        <f>SUMIFS(Summary!K$208:K$261,Summary!$B$208:$B$261,COFOG!$A53)</f>
        <v>92000</v>
      </c>
      <c r="I53" s="445"/>
      <c r="J53" s="445">
        <f>SUMIFS(Summary!L$208:L$261,Summary!$B$208:$B$261,COFOG!$A53)</f>
        <v>92000</v>
      </c>
    </row>
    <row r="54" spans="1:10" hidden="1" x14ac:dyDescent="0.25">
      <c r="A54" s="470">
        <v>124</v>
      </c>
      <c r="B54" s="467">
        <v>702</v>
      </c>
      <c r="C54" s="467"/>
      <c r="D54" s="445">
        <f>SUMIFS(Summary!I$208:I$261,Summary!$B$208:$B$261,COFOG!$A54)</f>
        <v>8348700</v>
      </c>
      <c r="F54" s="468">
        <f>SUMIFS(Summary!J$208:J$261,Summary!$B$208:$B$261,COFOG!$A54)</f>
        <v>7852400</v>
      </c>
      <c r="H54" s="445">
        <f>SUMIFS(Summary!K$208:K$261,Summary!$B$208:$B$261,COFOG!$A54)</f>
        <v>7858000</v>
      </c>
      <c r="I54" s="445"/>
      <c r="J54" s="445">
        <f>SUMIFS(Summary!L$208:L$261,Summary!$B$208:$B$261,COFOG!$A54)</f>
        <v>7862300</v>
      </c>
    </row>
    <row r="55" spans="1:10" hidden="1" x14ac:dyDescent="0.25">
      <c r="A55" s="470">
        <v>125</v>
      </c>
      <c r="B55" s="467">
        <v>702</v>
      </c>
      <c r="C55" s="467"/>
      <c r="D55" s="445">
        <f>SUMIFS(Summary!I$208:I$261,Summary!$B$208:$B$261,COFOG!$A55)</f>
        <v>309800</v>
      </c>
      <c r="F55" s="468">
        <f>SUMIFS(Summary!J$208:J$261,Summary!$B$208:$B$261,COFOG!$A55)</f>
        <v>331700</v>
      </c>
      <c r="H55" s="445">
        <f>SUMIFS(Summary!K$208:K$261,Summary!$B$208:$B$261,COFOG!$A55)</f>
        <v>323600</v>
      </c>
      <c r="I55" s="445"/>
      <c r="J55" s="445">
        <f>SUMIFS(Summary!L$208:L$261,Summary!$B$208:$B$261,COFOG!$A55)</f>
        <v>334300</v>
      </c>
    </row>
    <row r="56" spans="1:10" hidden="1" x14ac:dyDescent="0.25">
      <c r="A56" s="470">
        <v>130</v>
      </c>
      <c r="B56" s="467">
        <v>703</v>
      </c>
      <c r="C56" s="467"/>
      <c r="D56" s="445">
        <f>SUMIFS(Summary!I$208:I$261,Summary!$B$208:$B$261,COFOG!$A56)</f>
        <v>722100</v>
      </c>
      <c r="F56" s="468">
        <f>SUMIFS(Summary!J$208:J$261,Summary!$B$208:$B$261,COFOG!$A56)</f>
        <v>629700</v>
      </c>
      <c r="H56" s="445">
        <f>SUMIFS(Summary!K$208:K$261,Summary!$B$208:$B$261,COFOG!$A56)</f>
        <v>673900</v>
      </c>
      <c r="I56" s="445"/>
      <c r="J56" s="445">
        <f>SUMIFS(Summary!L$208:L$261,Summary!$B$208:$B$261,COFOG!$A56)</f>
        <v>678000</v>
      </c>
    </row>
    <row r="57" spans="1:10" hidden="1" x14ac:dyDescent="0.25">
      <c r="A57" s="470">
        <v>150</v>
      </c>
      <c r="B57" s="467">
        <v>701</v>
      </c>
      <c r="C57" s="467"/>
      <c r="D57" s="445">
        <f>SUMIFS(Summary!I$208:I$261,Summary!$B$208:$B$261,COFOG!$A57)</f>
        <v>3617300</v>
      </c>
      <c r="F57" s="468">
        <f>SUMIFS(Summary!J$208:J$261,Summary!$B$208:$B$261,COFOG!$A57)</f>
        <v>2931100</v>
      </c>
      <c r="H57" s="445">
        <f>SUMIFS(Summary!K$208:K$261,Summary!$B$208:$B$261,COFOG!$A57)</f>
        <v>2934600</v>
      </c>
      <c r="I57" s="445"/>
      <c r="J57" s="445">
        <f>SUMIFS(Summary!L$208:L$261,Summary!$B$208:$B$261,COFOG!$A57)</f>
        <v>2938200</v>
      </c>
    </row>
    <row r="58" spans="1:10" hidden="1" x14ac:dyDescent="0.25">
      <c r="A58" s="470">
        <v>153</v>
      </c>
      <c r="B58" s="467">
        <v>701</v>
      </c>
      <c r="C58" s="467"/>
      <c r="D58" s="445">
        <f>SUMIFS(Summary!I$208:I$261,Summary!$B$208:$B$261,COFOG!$A58)</f>
        <v>6435700</v>
      </c>
      <c r="F58" s="468">
        <f>SUMIFS(Summary!J$208:J$261,Summary!$B$208:$B$261,COFOG!$A58)</f>
        <v>4669100</v>
      </c>
      <c r="H58" s="445">
        <f>SUMIFS(Summary!K$208:K$261,Summary!$B$208:$B$261,COFOG!$A58)</f>
        <v>4669100</v>
      </c>
      <c r="I58" s="445"/>
      <c r="J58" s="445">
        <f>SUMIFS(Summary!L$208:L$261,Summary!$B$208:$B$261,COFOG!$A58)</f>
        <v>4669100</v>
      </c>
    </row>
    <row r="59" spans="1:10" hidden="1" x14ac:dyDescent="0.25">
      <c r="A59" s="470">
        <v>170</v>
      </c>
      <c r="B59" s="467">
        <v>701</v>
      </c>
      <c r="C59" s="467"/>
      <c r="D59" s="445">
        <f>SUMIFS(Summary!I$208:I$261,Summary!$B$208:$B$261,COFOG!$A59)</f>
        <v>883900</v>
      </c>
      <c r="F59" s="468">
        <f>SUMIFS(Summary!J$208:J$261,Summary!$B$208:$B$261,COFOG!$A59)</f>
        <v>626500</v>
      </c>
      <c r="H59" s="445">
        <f>SUMIFS(Summary!K$208:K$261,Summary!$B$208:$B$261,COFOG!$A59)</f>
        <v>669600</v>
      </c>
      <c r="I59" s="445"/>
      <c r="J59" s="445">
        <f>SUMIFS(Summary!L$208:L$261,Summary!$B$208:$B$261,COFOG!$A59)</f>
        <v>672400</v>
      </c>
    </row>
    <row r="60" spans="1:10" hidden="1" x14ac:dyDescent="0.25">
      <c r="A60" s="471">
        <v>171</v>
      </c>
      <c r="B60" s="467">
        <v>701</v>
      </c>
      <c r="C60" s="467"/>
      <c r="D60" s="445">
        <f>SUMIFS(Summary!I$208:I$261,Summary!$B$208:$B$261,COFOG!$A60)</f>
        <v>336400</v>
      </c>
      <c r="F60" s="468">
        <f>SUMIFS(Summary!J$208:J$261,Summary!$B$208:$B$261,COFOG!$A60)</f>
        <v>385900</v>
      </c>
      <c r="H60" s="445">
        <f>SUMIFS(Summary!K$208:K$261,Summary!$B$208:$B$261,COFOG!$A60)</f>
        <v>401800</v>
      </c>
      <c r="I60" s="445"/>
      <c r="J60" s="445">
        <f>SUMIFS(Summary!L$208:L$261,Summary!$B$208:$B$261,COFOG!$A60)</f>
        <v>418500</v>
      </c>
    </row>
    <row r="61" spans="1:10" hidden="1" x14ac:dyDescent="0.25">
      <c r="A61" s="471">
        <v>172</v>
      </c>
      <c r="B61" s="467">
        <v>704</v>
      </c>
      <c r="C61" s="467"/>
      <c r="D61" s="445">
        <f>SUMIFS(Summary!I$208:I$261,Summary!$B$208:$B$261,COFOG!$A61)</f>
        <v>1982000</v>
      </c>
      <c r="F61" s="468">
        <f>SUMIFS(Summary!J$208:J$261,Summary!$B$208:$B$261,COFOG!$A61)</f>
        <v>1849500</v>
      </c>
      <c r="H61" s="445">
        <f>SUMIFS(Summary!K$208:K$261,Summary!$B$208:$B$261,COFOG!$A61)</f>
        <v>1943100</v>
      </c>
      <c r="I61" s="445"/>
      <c r="J61" s="445">
        <f>SUMIFS(Summary!L$208:L$261,Summary!$B$208:$B$261,COFOG!$A61)</f>
        <v>1948100</v>
      </c>
    </row>
    <row r="62" spans="1:10" hidden="1" x14ac:dyDescent="0.25">
      <c r="A62" s="470">
        <v>173</v>
      </c>
      <c r="B62" s="467">
        <v>708</v>
      </c>
      <c r="C62" s="467"/>
      <c r="D62" s="445">
        <f>SUMIFS(Summary!I$208:I$261,Summary!$B$208:$B$261,COFOG!$A62)</f>
        <v>1089100</v>
      </c>
      <c r="F62" s="468">
        <f>SUMIFS(Summary!J$208:J$261,Summary!$B$208:$B$261,COFOG!$A62)</f>
        <v>1114400</v>
      </c>
      <c r="H62" s="445">
        <f>SUMIFS(Summary!K$208:K$261,Summary!$B$208:$B$261,COFOG!$A62)</f>
        <v>1122200</v>
      </c>
      <c r="I62" s="445"/>
      <c r="J62" s="445">
        <f>SUMIFS(Summary!L$208:L$261,Summary!$B$208:$B$261,COFOG!$A62)</f>
        <v>1127800</v>
      </c>
    </row>
    <row r="63" spans="1:10" hidden="1" x14ac:dyDescent="0.25">
      <c r="A63" s="470">
        <v>200</v>
      </c>
      <c r="B63" s="467">
        <v>704</v>
      </c>
      <c r="C63" s="467"/>
      <c r="D63" s="445">
        <f>SUMIFS(Summary!I$208:I$261,Summary!$B$208:$B$261,COFOG!$A63)</f>
        <v>2236500</v>
      </c>
      <c r="F63" s="468">
        <f>SUMIFS(Summary!J$208:J$261,Summary!$B$208:$B$261,COFOG!$A63)</f>
        <v>2078700</v>
      </c>
      <c r="H63" s="445">
        <f>SUMIFS(Summary!K$208:K$261,Summary!$B$208:$B$261,COFOG!$A63)</f>
        <v>1972700</v>
      </c>
      <c r="I63" s="445"/>
      <c r="J63" s="445">
        <f>SUMIFS(Summary!L$208:L$261,Summary!$B$208:$B$261,COFOG!$A63)</f>
        <v>1975600</v>
      </c>
    </row>
    <row r="64" spans="1:10" hidden="1" x14ac:dyDescent="0.25">
      <c r="A64" s="470">
        <v>203</v>
      </c>
      <c r="B64" s="467">
        <v>704</v>
      </c>
      <c r="C64" s="467"/>
      <c r="D64" s="445">
        <f>SUMIFS(Summary!I$208:I$261,Summary!$B$208:$B$261,COFOG!$A64)</f>
        <v>8784000</v>
      </c>
      <c r="F64" s="468">
        <f>SUMIFS(Summary!J$208:J$261,Summary!$B$208:$B$261,COFOG!$A64)</f>
        <v>5601300</v>
      </c>
      <c r="H64" s="445">
        <f>SUMIFS(Summary!K$208:K$261,Summary!$B$208:$B$261,COFOG!$A64)</f>
        <v>5662400</v>
      </c>
      <c r="I64" s="445"/>
      <c r="J64" s="445">
        <f>SUMIFS(Summary!L$208:L$261,Summary!$B$208:$B$261,COFOG!$A64)</f>
        <v>5665600</v>
      </c>
    </row>
    <row r="65" spans="1:10" hidden="1" x14ac:dyDescent="0.25">
      <c r="A65" s="470">
        <v>204</v>
      </c>
      <c r="B65" s="467">
        <v>704</v>
      </c>
      <c r="C65" s="467"/>
      <c r="D65" s="445">
        <f>SUMIFS(Summary!I$208:I$261,Summary!$B$208:$B$261,COFOG!$A65)</f>
        <v>539300</v>
      </c>
      <c r="F65" s="468">
        <f>SUMIFS(Summary!J$208:J$261,Summary!$B$208:$B$261,COFOG!$A65)</f>
        <v>769000</v>
      </c>
      <c r="H65" s="445">
        <f>SUMIFS(Summary!K$208:K$261,Summary!$B$208:$B$261,COFOG!$A65)</f>
        <v>799700</v>
      </c>
      <c r="I65" s="445"/>
      <c r="J65" s="445">
        <f>SUMIFS(Summary!L$208:L$261,Summary!$B$208:$B$261,COFOG!$A65)</f>
        <v>804300</v>
      </c>
    </row>
    <row r="66" spans="1:10" hidden="1" x14ac:dyDescent="0.25">
      <c r="A66" s="470">
        <v>205</v>
      </c>
      <c r="B66" s="467">
        <v>704</v>
      </c>
      <c r="C66" s="467"/>
      <c r="D66" s="445">
        <f>SUMIFS(Summary!I$208:I$261,Summary!$B$208:$B$261,COFOG!$A66)</f>
        <v>991000</v>
      </c>
      <c r="F66" s="468">
        <f>SUMIFS(Summary!J$208:J$261,Summary!$B$208:$B$261,COFOG!$A66)</f>
        <v>1043600</v>
      </c>
      <c r="H66" s="445">
        <f>SUMIFS(Summary!K$208:K$261,Summary!$B$208:$B$261,COFOG!$A66)</f>
        <v>1058200</v>
      </c>
      <c r="I66" s="445"/>
      <c r="J66" s="445">
        <f>SUMIFS(Summary!L$208:L$261,Summary!$B$208:$B$261,COFOG!$A66)</f>
        <v>1070100</v>
      </c>
    </row>
    <row r="67" spans="1:10" hidden="1" x14ac:dyDescent="0.25">
      <c r="A67" s="470">
        <v>206</v>
      </c>
      <c r="B67" s="467">
        <v>704</v>
      </c>
      <c r="C67" s="467"/>
      <c r="D67" s="445">
        <f>SUMIFS(Summary!I$208:I$261,Summary!$B$208:$B$261,COFOG!$A67)</f>
        <v>3834600</v>
      </c>
      <c r="F67" s="468">
        <f>SUMIFS(Summary!J$208:J$261,Summary!$B$208:$B$261,COFOG!$A67)</f>
        <v>3846900</v>
      </c>
      <c r="H67" s="445">
        <f>SUMIFS(Summary!K$208:K$261,Summary!$B$208:$B$261,COFOG!$A67)</f>
        <v>3987100</v>
      </c>
      <c r="I67" s="445"/>
      <c r="J67" s="445">
        <f>SUMIFS(Summary!L$208:L$261,Summary!$B$208:$B$261,COFOG!$A67)</f>
        <v>4017700</v>
      </c>
    </row>
    <row r="68" spans="1:10" hidden="1" x14ac:dyDescent="0.25">
      <c r="A68" s="470">
        <v>207</v>
      </c>
      <c r="B68" s="467">
        <v>704</v>
      </c>
      <c r="C68" s="467"/>
      <c r="D68" s="445">
        <f>SUMIFS(Summary!I$208:I$261,Summary!$B$208:$B$261,COFOG!$A68)</f>
        <v>462800</v>
      </c>
      <c r="F68" s="468">
        <f>SUMIFS(Summary!J$208:J$261,Summary!$B$208:$B$261,COFOG!$A68)</f>
        <v>480300</v>
      </c>
      <c r="H68" s="445">
        <f>SUMIFS(Summary!K$208:K$261,Summary!$B$208:$B$261,COFOG!$A68)</f>
        <v>478700</v>
      </c>
      <c r="I68" s="445"/>
      <c r="J68" s="445">
        <f>SUMIFS(Summary!L$208:L$261,Summary!$B$208:$B$261,COFOG!$A68)</f>
        <v>484600</v>
      </c>
    </row>
    <row r="69" spans="1:10" hidden="1" x14ac:dyDescent="0.25">
      <c r="A69" s="470">
        <v>208</v>
      </c>
      <c r="B69" s="467">
        <v>701</v>
      </c>
      <c r="C69" s="467"/>
      <c r="D69" s="445">
        <f>SUMIFS(Summary!I$208:I$261,Summary!$B$208:$B$261,COFOG!$A69)</f>
        <v>440900</v>
      </c>
      <c r="F69" s="468">
        <f>SUMIFS(Summary!J$208:J$261,Summary!$B$208:$B$261,COFOG!$A69)</f>
        <v>412500</v>
      </c>
      <c r="H69" s="445">
        <f>SUMIFS(Summary!K$208:K$261,Summary!$B$208:$B$261,COFOG!$A69)</f>
        <v>447600</v>
      </c>
      <c r="I69" s="445"/>
      <c r="J69" s="445">
        <f>SUMIFS(Summary!L$208:L$261,Summary!$B$208:$B$261,COFOG!$A69)</f>
        <v>447600</v>
      </c>
    </row>
    <row r="70" spans="1:10" hidden="1" x14ac:dyDescent="0.25">
      <c r="A70" s="470">
        <v>300</v>
      </c>
      <c r="B70" s="467">
        <v>704</v>
      </c>
      <c r="C70" s="467"/>
      <c r="D70" s="445">
        <f>SUMIFS(Summary!I$208:I$261,Summary!$B$208:$B$261,COFOG!$A70)</f>
        <v>1153000</v>
      </c>
      <c r="F70" s="468">
        <f>SUMIFS(Summary!J$208:J$261,Summary!$B$208:$B$261,COFOG!$A70)</f>
        <v>1315700</v>
      </c>
      <c r="H70" s="445">
        <f>SUMIFS(Summary!K$208:K$261,Summary!$B$208:$B$261,COFOG!$A70)</f>
        <v>1400200</v>
      </c>
      <c r="I70" s="445"/>
      <c r="J70" s="445">
        <f>SUMIFS(Summary!L$208:L$261,Summary!$B$208:$B$261,COFOG!$A70)</f>
        <v>1402900</v>
      </c>
    </row>
    <row r="71" spans="1:10" hidden="1" x14ac:dyDescent="0.25">
      <c r="A71" s="470">
        <v>301</v>
      </c>
      <c r="B71" s="467">
        <v>704</v>
      </c>
      <c r="C71" s="467"/>
      <c r="D71" s="445">
        <f>SUMIFS(Summary!I$208:I$261,Summary!$B$208:$B$261,COFOG!$A71)</f>
        <v>1570400</v>
      </c>
      <c r="F71" s="468">
        <f>SUMIFS(Summary!J$208:J$261,Summary!$B$208:$B$261,COFOG!$A71)</f>
        <v>1701700</v>
      </c>
      <c r="H71" s="445">
        <f>SUMIFS(Summary!K$208:K$261,Summary!$B$208:$B$261,COFOG!$A71)</f>
        <v>1818700</v>
      </c>
      <c r="I71" s="445"/>
      <c r="J71" s="445">
        <f>SUMIFS(Summary!L$208:L$261,Summary!$B$208:$B$261,COFOG!$A71)</f>
        <v>1824200</v>
      </c>
    </row>
    <row r="72" spans="1:10" hidden="1" x14ac:dyDescent="0.25">
      <c r="A72" s="470">
        <v>302</v>
      </c>
      <c r="B72" s="467">
        <v>704</v>
      </c>
      <c r="C72" s="467"/>
      <c r="D72" s="445">
        <f>SUMIFS(Summary!I$208:I$261,Summary!$B$208:$B$261,COFOG!$A72)</f>
        <v>618600</v>
      </c>
      <c r="F72" s="468">
        <f>SUMIFS(Summary!J$208:J$261,Summary!$B$208:$B$261,COFOG!$A72)</f>
        <v>765600</v>
      </c>
      <c r="H72" s="445">
        <f>SUMIFS(Summary!K$208:K$261,Summary!$B$208:$B$261,COFOG!$A72)</f>
        <v>804000</v>
      </c>
      <c r="I72" s="445"/>
      <c r="J72" s="445">
        <f>SUMIFS(Summary!L$208:L$261,Summary!$B$208:$B$261,COFOG!$A72)</f>
        <v>810900</v>
      </c>
    </row>
    <row r="73" spans="1:10" hidden="1" x14ac:dyDescent="0.25">
      <c r="A73" s="470">
        <v>303</v>
      </c>
      <c r="B73" s="467">
        <v>704</v>
      </c>
      <c r="C73" s="467"/>
      <c r="D73" s="445">
        <f>SUMIFS(Summary!I$208:I$261,Summary!$B$208:$B$261,COFOG!$A73)</f>
        <v>629100</v>
      </c>
      <c r="F73" s="468">
        <f>SUMIFS(Summary!J$208:J$261,Summary!$B$208:$B$261,COFOG!$A73)</f>
        <v>594000</v>
      </c>
      <c r="H73" s="445">
        <f>SUMIFS(Summary!K$208:K$261,Summary!$B$208:$B$261,COFOG!$A73)</f>
        <v>644500</v>
      </c>
      <c r="I73" s="445"/>
      <c r="J73" s="445">
        <f>SUMIFS(Summary!L$208:L$261,Summary!$B$208:$B$261,COFOG!$A73)</f>
        <v>649100</v>
      </c>
    </row>
    <row r="74" spans="1:10" hidden="1" x14ac:dyDescent="0.25">
      <c r="A74" s="470">
        <v>304</v>
      </c>
      <c r="B74" s="467">
        <v>705</v>
      </c>
      <c r="C74" s="467"/>
      <c r="D74" s="445">
        <f>SUMIFS(Summary!I$208:I$261,Summary!$B$208:$B$261,COFOG!$A74)</f>
        <v>924800</v>
      </c>
      <c r="F74" s="468">
        <f>SUMIFS(Summary!J$208:J$261,Summary!$B$208:$B$261,COFOG!$A74)</f>
        <v>869900</v>
      </c>
      <c r="H74" s="445">
        <f>SUMIFS(Summary!K$208:K$261,Summary!$B$208:$B$261,COFOG!$A74)</f>
        <v>880700</v>
      </c>
      <c r="I74" s="445"/>
      <c r="J74" s="445">
        <f>SUMIFS(Summary!L$208:L$261,Summary!$B$208:$B$261,COFOG!$A74)</f>
        <v>871500</v>
      </c>
    </row>
    <row r="75" spans="1:10" hidden="1" x14ac:dyDescent="0.25">
      <c r="A75" s="470">
        <v>305</v>
      </c>
      <c r="B75" s="467">
        <v>706</v>
      </c>
      <c r="C75" s="467"/>
      <c r="D75" s="445">
        <f>SUMIFS(Summary!I$208:I$261,Summary!$B$208:$B$261,COFOG!$A75)</f>
        <v>518400</v>
      </c>
      <c r="F75" s="468">
        <f>SUMIFS(Summary!J$208:J$261,Summary!$B$208:$B$261,COFOG!$A75)</f>
        <v>580600</v>
      </c>
      <c r="H75" s="445">
        <f>SUMIFS(Summary!K$208:K$261,Summary!$B$208:$B$261,COFOG!$A75)</f>
        <v>623000</v>
      </c>
      <c r="I75" s="445"/>
      <c r="J75" s="445">
        <f>SUMIFS(Summary!L$208:L$261,Summary!$B$208:$B$261,COFOG!$A75)</f>
        <v>626200</v>
      </c>
    </row>
    <row r="76" spans="1:10" hidden="1" x14ac:dyDescent="0.25">
      <c r="A76" s="470">
        <v>306</v>
      </c>
      <c r="B76" s="467">
        <v>704</v>
      </c>
      <c r="C76" s="467"/>
      <c r="D76" s="445">
        <f>SUMIFS(Summary!I$208:I$261,Summary!$B$208:$B$261,COFOG!$A76)</f>
        <v>0</v>
      </c>
      <c r="F76" s="468">
        <f>SUMIFS(Summary!J$208:J$261,Summary!$B$208:$B$261,COFOG!$A76)</f>
        <v>176300</v>
      </c>
      <c r="H76" s="445">
        <f>SUMIFS(Summary!K$208:K$261,Summary!$B$208:$B$261,COFOG!$A76)</f>
        <v>176300</v>
      </c>
      <c r="I76" s="445"/>
      <c r="J76" s="445">
        <f>SUMIFS(Summary!L$208:L$261,Summary!$B$208:$B$261,COFOG!$A76)</f>
        <v>176300</v>
      </c>
    </row>
    <row r="77" spans="1:10" hidden="1" x14ac:dyDescent="0.25">
      <c r="A77" s="470">
        <v>350</v>
      </c>
      <c r="B77" s="467">
        <v>704</v>
      </c>
      <c r="C77" s="467"/>
      <c r="D77" s="445">
        <f>SUMIFS(Summary!I$208:I$261,Summary!$B$208:$B$261,COFOG!$A77)</f>
        <v>8586900</v>
      </c>
      <c r="F77" s="468">
        <f>SUMIFS(Summary!J$208:J$261,Summary!$B$208:$B$261,COFOG!$A77)</f>
        <v>9611900</v>
      </c>
      <c r="H77" s="445">
        <f>SUMIFS(Summary!K$208:K$261,Summary!$B$208:$B$261,COFOG!$A77)</f>
        <v>9628000</v>
      </c>
      <c r="I77" s="445"/>
      <c r="J77" s="445">
        <f>SUMIFS(Summary!L$208:L$261,Summary!$B$208:$B$261,COFOG!$A77)</f>
        <v>9642400</v>
      </c>
    </row>
    <row r="78" spans="1:10" hidden="1" x14ac:dyDescent="0.25">
      <c r="A78" s="470">
        <v>351</v>
      </c>
      <c r="B78" s="467">
        <v>704</v>
      </c>
      <c r="C78" s="467"/>
      <c r="D78" s="445">
        <f>SUMIFS(Summary!I$208:I$261,Summary!$B$208:$B$261,COFOG!$A78)</f>
        <v>5377500</v>
      </c>
      <c r="F78" s="468">
        <f>SUMIFS(Summary!J$208:J$261,Summary!$B$208:$B$261,COFOG!$A78)</f>
        <v>5413100</v>
      </c>
      <c r="H78" s="445">
        <f>SUMIFS(Summary!K$208:K$261,Summary!$B$208:$B$261,COFOG!$A78)</f>
        <v>5425000</v>
      </c>
      <c r="I78" s="445"/>
      <c r="J78" s="445">
        <f>SUMIFS(Summary!L$208:L$261,Summary!$B$208:$B$261,COFOG!$A78)</f>
        <v>5399600</v>
      </c>
    </row>
    <row r="79" spans="1:10" hidden="1" x14ac:dyDescent="0.25">
      <c r="A79" s="470">
        <v>352</v>
      </c>
      <c r="B79" s="467">
        <v>704</v>
      </c>
      <c r="C79" s="467"/>
      <c r="D79" s="445">
        <f>SUMIFS(Summary!I$208:I$261,Summary!$B$208:$B$261,COFOG!$A79)</f>
        <v>3147200</v>
      </c>
      <c r="F79" s="468">
        <f>SUMIFS(Summary!J$208:J$261,Summary!$B$208:$B$261,COFOG!$A79)</f>
        <v>3278800</v>
      </c>
      <c r="H79" s="445">
        <f>SUMIFS(Summary!K$208:K$261,Summary!$B$208:$B$261,COFOG!$A79)</f>
        <v>3252900</v>
      </c>
      <c r="I79" s="445"/>
      <c r="J79" s="445">
        <f>SUMIFS(Summary!L$208:L$261,Summary!$B$208:$B$261,COFOG!$A79)</f>
        <v>3262900</v>
      </c>
    </row>
    <row r="80" spans="1:10" hidden="1" x14ac:dyDescent="0.25">
      <c r="A80" s="470">
        <v>353</v>
      </c>
      <c r="B80" s="467">
        <v>704</v>
      </c>
      <c r="C80" s="467"/>
      <c r="D80" s="445">
        <f>SUMIFS(Summary!I$208:I$261,Summary!$B$208:$B$261,COFOG!$A80)</f>
        <v>2657700</v>
      </c>
      <c r="F80" s="468">
        <f>SUMIFS(Summary!J$208:J$261,Summary!$B$208:$B$261,COFOG!$A80)</f>
        <v>2126200</v>
      </c>
      <c r="H80" s="445">
        <f>SUMIFS(Summary!K$208:K$261,Summary!$B$208:$B$261,COFOG!$A80)</f>
        <v>2182000</v>
      </c>
      <c r="I80" s="445"/>
      <c r="J80" s="445">
        <f>SUMIFS(Summary!L$208:L$261,Summary!$B$208:$B$261,COFOG!$A80)</f>
        <v>2260300</v>
      </c>
    </row>
    <row r="81" spans="1:10" hidden="1" x14ac:dyDescent="0.25">
      <c r="A81" s="470">
        <v>355</v>
      </c>
      <c r="B81" s="467">
        <v>704</v>
      </c>
      <c r="C81" s="467"/>
      <c r="D81" s="445">
        <f>SUMIFS(Summary!I$208:I$261,Summary!$B$208:$B$261,COFOG!$A81)</f>
        <v>314800</v>
      </c>
      <c r="F81" s="468">
        <f>SUMIFS(Summary!J$208:J$261,Summary!$B$208:$B$261,COFOG!$A81)</f>
        <v>285400</v>
      </c>
      <c r="H81" s="445">
        <f>SUMIFS(Summary!K$208:K$261,Summary!$B$208:$B$261,COFOG!$A81)</f>
        <v>306400</v>
      </c>
      <c r="I81" s="445"/>
      <c r="J81" s="445">
        <f>SUMIFS(Summary!L$208:L$261,Summary!$B$208:$B$261,COFOG!$A81)</f>
        <v>310900</v>
      </c>
    </row>
    <row r="82" spans="1:10" hidden="1" x14ac:dyDescent="0.25">
      <c r="A82" s="470">
        <v>400</v>
      </c>
      <c r="B82" s="467">
        <v>709</v>
      </c>
      <c r="C82" s="467"/>
      <c r="D82" s="445">
        <f>SUMIFS(Summary!I$208:I$261,Summary!$B$208:$B$261,COFOG!$A82)</f>
        <v>2013200</v>
      </c>
      <c r="F82" s="468">
        <f>SUMIFS(Summary!J$208:J$261,Summary!$B$208:$B$261,COFOG!$A82)</f>
        <v>2874000</v>
      </c>
      <c r="H82" s="445">
        <f>SUMIFS(Summary!K$208:K$261,Summary!$B$208:$B$261,COFOG!$A82)</f>
        <v>2875600</v>
      </c>
      <c r="I82" s="445"/>
      <c r="J82" s="445">
        <f>SUMIFS(Summary!L$208:L$261,Summary!$B$208:$B$261,COFOG!$A82)</f>
        <v>2937700</v>
      </c>
    </row>
    <row r="83" spans="1:10" hidden="1" x14ac:dyDescent="0.25">
      <c r="A83" s="470">
        <v>401</v>
      </c>
      <c r="B83" s="467">
        <v>709</v>
      </c>
      <c r="C83" s="467"/>
      <c r="D83" s="445">
        <f>SUMIFS(Summary!I$208:I$261,Summary!$B$208:$B$261,COFOG!$A83)</f>
        <v>1444100</v>
      </c>
      <c r="F83" s="468">
        <f>SUMIFS(Summary!J$208:J$261,Summary!$B$208:$B$261,COFOG!$A83)</f>
        <v>1475900</v>
      </c>
      <c r="H83" s="445">
        <f>SUMIFS(Summary!K$208:K$261,Summary!$B$208:$B$261,COFOG!$A83)</f>
        <v>1548100</v>
      </c>
      <c r="I83" s="445"/>
      <c r="J83" s="445">
        <f>SUMIFS(Summary!L$208:L$261,Summary!$B$208:$B$261,COFOG!$A83)</f>
        <v>1567900</v>
      </c>
    </row>
    <row r="84" spans="1:10" hidden="1" x14ac:dyDescent="0.25">
      <c r="A84" s="470">
        <v>402</v>
      </c>
      <c r="B84" s="467">
        <v>709</v>
      </c>
      <c r="C84" s="467"/>
      <c r="D84" s="445">
        <f>SUMIFS(Summary!I$208:I$261,Summary!$B$208:$B$261,COFOG!$A84)</f>
        <v>2825200</v>
      </c>
      <c r="F84" s="468">
        <f>SUMIFS(Summary!J$208:J$261,Summary!$B$208:$B$261,COFOG!$A84)</f>
        <v>2937800</v>
      </c>
      <c r="H84" s="445">
        <f>SUMIFS(Summary!K$208:K$261,Summary!$B$208:$B$261,COFOG!$A84)</f>
        <v>2990700</v>
      </c>
      <c r="I84" s="445"/>
      <c r="J84" s="445">
        <f>SUMIFS(Summary!L$208:L$261,Summary!$B$208:$B$261,COFOG!$A84)</f>
        <v>3039900</v>
      </c>
    </row>
    <row r="85" spans="1:10" hidden="1" x14ac:dyDescent="0.25">
      <c r="A85" s="470">
        <v>403</v>
      </c>
      <c r="B85" s="467">
        <v>709</v>
      </c>
      <c r="C85" s="467"/>
      <c r="D85" s="445">
        <f>SUMIFS(Summary!I$208:I$261,Summary!$B$208:$B$261,COFOG!$A85)</f>
        <v>339300</v>
      </c>
      <c r="F85" s="468">
        <f>SUMIFS(Summary!J$208:J$261,Summary!$B$208:$B$261,COFOG!$A85)</f>
        <v>355100</v>
      </c>
      <c r="H85" s="445">
        <f>SUMIFS(Summary!K$208:K$261,Summary!$B$208:$B$261,COFOG!$A85)</f>
        <v>353700</v>
      </c>
      <c r="I85" s="445"/>
      <c r="J85" s="445">
        <f>SUMIFS(Summary!L$208:L$261,Summary!$B$208:$B$261,COFOG!$A85)</f>
        <v>356700</v>
      </c>
    </row>
    <row r="86" spans="1:10" hidden="1" x14ac:dyDescent="0.25">
      <c r="A86" s="470">
        <v>404</v>
      </c>
      <c r="B86" s="467">
        <v>709</v>
      </c>
      <c r="C86" s="467"/>
      <c r="D86" s="445">
        <f>SUMIFS(Summary!I$208:I$261,Summary!$B$208:$B$261,COFOG!$A86)</f>
        <v>824700</v>
      </c>
      <c r="F86" s="468">
        <f>SUMIFS(Summary!J$208:J$261,Summary!$B$208:$B$261,COFOG!$A86)</f>
        <v>871200</v>
      </c>
      <c r="H86" s="445">
        <f>SUMIFS(Summary!K$208:K$261,Summary!$B$208:$B$261,COFOG!$A86)</f>
        <v>886400</v>
      </c>
      <c r="I86" s="445"/>
      <c r="J86" s="445">
        <f>SUMIFS(Summary!L$208:L$261,Summary!$B$208:$B$261,COFOG!$A86)</f>
        <v>900400</v>
      </c>
    </row>
    <row r="87" spans="1:10" hidden="1" x14ac:dyDescent="0.25">
      <c r="A87" s="470">
        <v>406</v>
      </c>
      <c r="B87" s="467">
        <v>708</v>
      </c>
      <c r="C87" s="467"/>
      <c r="D87" s="445">
        <f>SUMIFS(Summary!I$208:I$261,Summary!$B$208:$B$261,COFOG!$A87)</f>
        <v>1221600</v>
      </c>
      <c r="F87" s="468">
        <f>SUMIFS(Summary!J$208:J$261,Summary!$B$208:$B$261,COFOG!$A87)</f>
        <v>1463000</v>
      </c>
      <c r="H87" s="445">
        <f>SUMIFS(Summary!K$208:K$261,Summary!$B$208:$B$261,COFOG!$A87)</f>
        <v>1466800</v>
      </c>
      <c r="I87" s="445"/>
      <c r="J87" s="445">
        <f>SUMIFS(Summary!L$208:L$261,Summary!$B$208:$B$261,COFOG!$A87)</f>
        <v>1468500</v>
      </c>
    </row>
    <row r="88" spans="1:10" hidden="1" x14ac:dyDescent="0.25">
      <c r="A88" s="470">
        <v>450</v>
      </c>
      <c r="B88" s="467">
        <v>707</v>
      </c>
      <c r="C88" s="467"/>
      <c r="D88" s="445">
        <f>SUMIFS(Summary!I$208:I$261,Summary!$B$208:$B$261,COFOG!$A88)</f>
        <v>766900</v>
      </c>
      <c r="F88" s="468">
        <f>SUMIFS(Summary!J$208:J$261,Summary!$B$208:$B$261,COFOG!$A88)</f>
        <v>5070600</v>
      </c>
      <c r="H88" s="445">
        <f>SUMIFS(Summary!K$208:K$261,Summary!$B$208:$B$261,COFOG!$A88)</f>
        <v>1882000</v>
      </c>
      <c r="I88" s="445"/>
      <c r="J88" s="445">
        <f>SUMIFS(Summary!L$208:L$261,Summary!$B$208:$B$261,COFOG!$A88)</f>
        <v>1887900</v>
      </c>
    </row>
    <row r="89" spans="1:10" hidden="1" x14ac:dyDescent="0.25">
      <c r="A89" s="470">
        <v>451</v>
      </c>
      <c r="B89" s="467">
        <v>707</v>
      </c>
      <c r="C89" s="467"/>
      <c r="D89" s="445">
        <f>SUMIFS(Summary!I$208:I$261,Summary!$B$208:$B$261,COFOG!$A89)</f>
        <v>2138300</v>
      </c>
      <c r="F89" s="468">
        <f>SUMIFS(Summary!J$208:J$261,Summary!$B$208:$B$261,COFOG!$A89)</f>
        <v>2210600</v>
      </c>
      <c r="H89" s="445">
        <f>SUMIFS(Summary!K$208:K$261,Summary!$B$208:$B$261,COFOG!$A89)</f>
        <v>2288600</v>
      </c>
      <c r="I89" s="445"/>
      <c r="J89" s="445">
        <f>SUMIFS(Summary!L$208:L$261,Summary!$B$208:$B$261,COFOG!$A89)</f>
        <v>2298500</v>
      </c>
    </row>
    <row r="90" spans="1:10" hidden="1" x14ac:dyDescent="0.25">
      <c r="A90" s="470">
        <v>452</v>
      </c>
      <c r="B90" s="467">
        <v>707</v>
      </c>
      <c r="C90" s="467"/>
      <c r="D90" s="445">
        <f>SUMIFS(Summary!I$208:I$261,Summary!$B$208:$B$261,COFOG!$A90)</f>
        <v>6782700</v>
      </c>
      <c r="F90" s="468">
        <f>SUMIFS(Summary!J$208:J$261,Summary!$B$208:$B$261,COFOG!$A90)</f>
        <v>6972000</v>
      </c>
      <c r="H90" s="445">
        <f>SUMIFS(Summary!K$208:K$261,Summary!$B$208:$B$261,COFOG!$A90)</f>
        <v>7072100</v>
      </c>
      <c r="I90" s="445"/>
      <c r="J90" s="445">
        <f>SUMIFS(Summary!L$208:L$261,Summary!$B$208:$B$261,COFOG!$A90)</f>
        <v>7144100</v>
      </c>
    </row>
    <row r="91" spans="1:10" hidden="1" x14ac:dyDescent="0.25">
      <c r="A91" s="470">
        <v>454</v>
      </c>
      <c r="B91" s="467">
        <v>710</v>
      </c>
      <c r="C91" s="467"/>
      <c r="D91" s="445">
        <f>SUMIFS(Summary!I$208:I$261,Summary!$B$208:$B$261,COFOG!$A91)</f>
        <v>4661800</v>
      </c>
      <c r="F91" s="468">
        <f>SUMIFS(Summary!J$208:J$261,Summary!$B$208:$B$261,COFOG!$A91)</f>
        <v>5269300</v>
      </c>
      <c r="H91" s="445">
        <f>SUMIFS(Summary!K$208:K$261,Summary!$B$208:$B$261,COFOG!$A91)</f>
        <v>5316200</v>
      </c>
      <c r="I91" s="445"/>
      <c r="J91" s="445">
        <f>SUMIFS(Summary!L$208:L$261,Summary!$B$208:$B$261,COFOG!$A91)</f>
        <v>5320600</v>
      </c>
    </row>
    <row r="92" spans="1:10" hidden="1" x14ac:dyDescent="0.25">
      <c r="A92" s="470">
        <v>455</v>
      </c>
      <c r="B92" s="467">
        <v>707</v>
      </c>
      <c r="C92" s="467"/>
      <c r="D92" s="445">
        <f>SUMIFS(Summary!I$208:I$261,Summary!$B$208:$B$261,COFOG!$A92)</f>
        <v>1381100</v>
      </c>
      <c r="F92" s="468">
        <f>SUMIFS(Summary!J$208:J$261,Summary!$B$208:$B$261,COFOG!$A92)</f>
        <v>1443700</v>
      </c>
      <c r="H92" s="445">
        <f>SUMIFS(Summary!K$208:K$261,Summary!$B$208:$B$261,COFOG!$A92)</f>
        <v>1480600</v>
      </c>
      <c r="I92" s="445"/>
      <c r="J92" s="445">
        <f>SUMIFS(Summary!L$208:L$261,Summary!$B$208:$B$261,COFOG!$A92)</f>
        <v>1475800</v>
      </c>
    </row>
    <row r="93" spans="1:10" hidden="1" x14ac:dyDescent="0.25">
      <c r="A93" s="467"/>
      <c r="B93" s="467"/>
      <c r="C93" s="467"/>
      <c r="D93" s="445">
        <f>SUM(D40:D92)</f>
        <v>122526000</v>
      </c>
      <c r="F93" s="468">
        <f>SUM(F40:F92)</f>
        <v>127368300</v>
      </c>
    </row>
    <row r="94" spans="1:10" hidden="1" x14ac:dyDescent="0.25"/>
    <row r="95" spans="1:10" hidden="1" x14ac:dyDescent="0.25"/>
    <row r="96" spans="1:10"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sheetData>
  <autoFilter ref="A39:J93"/>
  <mergeCells count="10">
    <mergeCell ref="D20:E20"/>
    <mergeCell ref="F20:G20"/>
    <mergeCell ref="H20:I20"/>
    <mergeCell ref="J20:K20"/>
    <mergeCell ref="C1:K1"/>
    <mergeCell ref="D4:E4"/>
    <mergeCell ref="F4:G4"/>
    <mergeCell ref="H4:I4"/>
    <mergeCell ref="J4:K4"/>
    <mergeCell ref="C18:K18"/>
  </mergeCells>
  <printOptions horizontalCentered="1" verticalCentered="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195"/>
  <sheetViews>
    <sheetView view="pageBreakPreview" zoomScaleNormal="100" zoomScaleSheetLayoutView="100" workbookViewId="0">
      <selection sqref="A1:J1"/>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11.140625" style="98" customWidth="1"/>
    <col min="6" max="6" width="11.5703125" style="185" customWidth="1"/>
    <col min="7" max="10" width="9.85546875" style="98" customWidth="1"/>
    <col min="11" max="16384" width="9.140625" style="98"/>
  </cols>
  <sheetData>
    <row r="1" spans="1:10" x14ac:dyDescent="0.2">
      <c r="A1" s="473" t="s">
        <v>235</v>
      </c>
      <c r="B1" s="473"/>
      <c r="C1" s="474"/>
      <c r="D1" s="474"/>
      <c r="E1" s="474"/>
      <c r="F1" s="474"/>
      <c r="G1" s="474"/>
      <c r="H1" s="474"/>
      <c r="I1" s="474"/>
      <c r="J1" s="474"/>
    </row>
    <row r="2" spans="1:10" x14ac:dyDescent="0.2">
      <c r="A2" s="473" t="s">
        <v>343</v>
      </c>
      <c r="B2" s="473"/>
      <c r="C2" s="475"/>
      <c r="D2" s="475"/>
      <c r="E2" s="475"/>
      <c r="F2" s="475"/>
      <c r="G2" s="475"/>
      <c r="H2" s="475"/>
      <c r="I2" s="475"/>
      <c r="J2" s="475"/>
    </row>
    <row r="3" spans="1:10" ht="8.25" customHeight="1" thickBot="1" x14ac:dyDescent="0.25">
      <c r="A3" s="518"/>
      <c r="B3" s="519"/>
      <c r="C3" s="519"/>
      <c r="D3" s="519"/>
      <c r="E3" s="519"/>
      <c r="F3" s="519"/>
      <c r="G3" s="519"/>
      <c r="H3" s="519"/>
      <c r="I3" s="519"/>
      <c r="J3" s="520"/>
    </row>
    <row r="4" spans="1:10" x14ac:dyDescent="0.2">
      <c r="A4" s="186" t="s">
        <v>237</v>
      </c>
      <c r="B4" s="187" t="s">
        <v>238</v>
      </c>
      <c r="C4" s="187"/>
      <c r="D4" s="187"/>
      <c r="E4" s="187"/>
      <c r="F4" s="188"/>
      <c r="G4" s="188"/>
      <c r="H4" s="188"/>
      <c r="I4" s="188"/>
      <c r="J4" s="189"/>
    </row>
    <row r="5" spans="1:10" x14ac:dyDescent="0.2">
      <c r="A5" s="103"/>
      <c r="B5" s="100" t="s">
        <v>2284</v>
      </c>
      <c r="C5" s="104"/>
      <c r="D5" s="104"/>
      <c r="E5" s="100"/>
      <c r="F5" s="105"/>
      <c r="G5" s="105"/>
      <c r="H5" s="105"/>
      <c r="I5" s="105"/>
      <c r="J5" s="106">
        <f>H44</f>
        <v>1682700</v>
      </c>
    </row>
    <row r="6" spans="1:10" x14ac:dyDescent="0.2">
      <c r="A6" s="109" t="s">
        <v>240</v>
      </c>
      <c r="B6" s="110" t="s">
        <v>241</v>
      </c>
      <c r="C6" s="110"/>
      <c r="D6" s="110" t="s">
        <v>344</v>
      </c>
      <c r="E6" s="110"/>
      <c r="F6" s="111"/>
      <c r="G6" s="111"/>
      <c r="H6" s="111"/>
      <c r="I6" s="111"/>
      <c r="J6" s="112"/>
    </row>
    <row r="7" spans="1:10" ht="15" thickBot="1" x14ac:dyDescent="0.25">
      <c r="A7" s="113" t="s">
        <v>243</v>
      </c>
      <c r="B7" s="114" t="s">
        <v>345</v>
      </c>
      <c r="C7" s="114"/>
      <c r="D7" s="115"/>
      <c r="E7" s="115"/>
      <c r="F7" s="115"/>
      <c r="G7" s="117"/>
      <c r="H7" s="117"/>
      <c r="I7" s="117"/>
      <c r="J7" s="118"/>
    </row>
    <row r="8" spans="1:10" ht="7.5" customHeight="1" x14ac:dyDescent="0.2">
      <c r="A8" s="479"/>
      <c r="B8" s="480"/>
      <c r="C8" s="480"/>
      <c r="D8" s="480"/>
      <c r="E8" s="480"/>
      <c r="F8" s="480"/>
      <c r="G8" s="480"/>
      <c r="H8" s="480"/>
      <c r="I8" s="480"/>
      <c r="J8" s="481"/>
    </row>
    <row r="9" spans="1:10" x14ac:dyDescent="0.2">
      <c r="A9" s="482" t="s">
        <v>245</v>
      </c>
      <c r="B9" s="482"/>
      <c r="C9" s="482"/>
      <c r="D9" s="482"/>
      <c r="E9" s="482"/>
      <c r="F9" s="482"/>
      <c r="G9" s="482"/>
      <c r="H9" s="482"/>
      <c r="I9" s="482"/>
      <c r="J9" s="482"/>
    </row>
    <row r="10" spans="1:10" ht="18" customHeight="1" x14ac:dyDescent="0.2">
      <c r="A10" s="483" t="s">
        <v>346</v>
      </c>
      <c r="B10" s="483"/>
      <c r="C10" s="483"/>
      <c r="D10" s="483"/>
      <c r="E10" s="483"/>
      <c r="F10" s="483"/>
      <c r="G10" s="483"/>
      <c r="H10" s="483"/>
      <c r="I10" s="483"/>
      <c r="J10" s="483"/>
    </row>
    <row r="11" spans="1:10" x14ac:dyDescent="0.2">
      <c r="A11" s="483" t="s">
        <v>347</v>
      </c>
      <c r="B11" s="483"/>
      <c r="C11" s="483"/>
      <c r="D11" s="483"/>
      <c r="E11" s="483"/>
      <c r="F11" s="483"/>
      <c r="G11" s="483"/>
      <c r="H11" s="483"/>
      <c r="I11" s="483"/>
      <c r="J11" s="483"/>
    </row>
    <row r="12" spans="1:10" x14ac:dyDescent="0.2">
      <c r="A12" s="482" t="s">
        <v>247</v>
      </c>
      <c r="B12" s="482"/>
      <c r="C12" s="482"/>
      <c r="D12" s="482"/>
      <c r="E12" s="482"/>
      <c r="F12" s="482"/>
      <c r="G12" s="482"/>
      <c r="H12" s="482"/>
      <c r="I12" s="482"/>
      <c r="J12" s="482"/>
    </row>
    <row r="13" spans="1:10" x14ac:dyDescent="0.2">
      <c r="A13" s="483" t="s">
        <v>348</v>
      </c>
      <c r="B13" s="483"/>
      <c r="C13" s="483"/>
      <c r="D13" s="483"/>
      <c r="E13" s="483"/>
      <c r="F13" s="483"/>
      <c r="G13" s="483"/>
      <c r="H13" s="483"/>
      <c r="I13" s="483"/>
      <c r="J13" s="483"/>
    </row>
    <row r="14" spans="1:10" x14ac:dyDescent="0.2">
      <c r="A14" s="483" t="s">
        <v>349</v>
      </c>
      <c r="B14" s="483"/>
      <c r="C14" s="483"/>
      <c r="D14" s="483"/>
      <c r="E14" s="483"/>
      <c r="F14" s="483"/>
      <c r="G14" s="483"/>
      <c r="H14" s="483"/>
      <c r="I14" s="483"/>
      <c r="J14" s="483"/>
    </row>
    <row r="15" spans="1:10" x14ac:dyDescent="0.2">
      <c r="A15" s="483" t="s">
        <v>350</v>
      </c>
      <c r="B15" s="483"/>
      <c r="C15" s="483"/>
      <c r="D15" s="483"/>
      <c r="E15" s="483"/>
      <c r="F15" s="483"/>
      <c r="G15" s="483"/>
      <c r="H15" s="483"/>
      <c r="I15" s="483"/>
      <c r="J15" s="483"/>
    </row>
    <row r="16" spans="1:10" x14ac:dyDescent="0.2">
      <c r="A16" s="482" t="s">
        <v>249</v>
      </c>
      <c r="B16" s="482"/>
      <c r="C16" s="482"/>
      <c r="D16" s="482"/>
      <c r="E16" s="482"/>
      <c r="F16" s="482"/>
      <c r="G16" s="482"/>
      <c r="H16" s="482"/>
      <c r="I16" s="482"/>
      <c r="J16" s="482"/>
    </row>
    <row r="17" spans="1:10" x14ac:dyDescent="0.2">
      <c r="A17" s="483" t="s">
        <v>351</v>
      </c>
      <c r="B17" s="483"/>
      <c r="C17" s="483"/>
      <c r="D17" s="483"/>
      <c r="E17" s="483"/>
      <c r="F17" s="483"/>
      <c r="G17" s="483"/>
      <c r="H17" s="483"/>
      <c r="I17" s="483"/>
      <c r="J17" s="483"/>
    </row>
    <row r="18" spans="1:10" x14ac:dyDescent="0.2">
      <c r="A18" s="482" t="s">
        <v>251</v>
      </c>
      <c r="B18" s="482"/>
      <c r="C18" s="482"/>
      <c r="D18" s="482"/>
      <c r="E18" s="482"/>
      <c r="F18" s="482"/>
      <c r="G18" s="482"/>
      <c r="H18" s="482"/>
      <c r="I18" s="482"/>
      <c r="J18" s="482"/>
    </row>
    <row r="19" spans="1:10" ht="26.25" customHeight="1" x14ac:dyDescent="0.2">
      <c r="A19" s="524" t="s">
        <v>352</v>
      </c>
      <c r="B19" s="524"/>
      <c r="C19" s="524"/>
      <c r="D19" s="524"/>
      <c r="E19" s="524"/>
      <c r="F19" s="524"/>
      <c r="G19" s="524"/>
      <c r="H19" s="524"/>
      <c r="I19" s="524"/>
      <c r="J19" s="524"/>
    </row>
    <row r="20" spans="1:10" x14ac:dyDescent="0.2">
      <c r="A20" s="482" t="s">
        <v>253</v>
      </c>
      <c r="B20" s="482"/>
      <c r="C20" s="482"/>
      <c r="D20" s="482"/>
      <c r="E20" s="482"/>
      <c r="F20" s="482"/>
      <c r="G20" s="482"/>
      <c r="H20" s="482"/>
      <c r="I20" s="482"/>
      <c r="J20" s="482"/>
    </row>
    <row r="21" spans="1:10" ht="33.75" x14ac:dyDescent="0.2">
      <c r="A21" s="119" t="s">
        <v>225</v>
      </c>
      <c r="B21" s="484" t="s">
        <v>224</v>
      </c>
      <c r="C21" s="484"/>
      <c r="D21" s="484"/>
      <c r="E21" s="151" t="str">
        <f>Summary!$G$25</f>
        <v>Actuals           2013-2014</v>
      </c>
      <c r="F21" s="151" t="str">
        <f>Summary!$H$25</f>
        <v>Approved Estimates          2014-2015</v>
      </c>
      <c r="G21" s="151" t="str">
        <f>Summary!$I$25</f>
        <v>Revised Estimates                 2014-2015</v>
      </c>
      <c r="H21" s="151" t="str">
        <f>Summary!$J$25</f>
        <v>Budget Estimates      2015-2016</v>
      </c>
      <c r="I21" s="151" t="str">
        <f>Summary!$K$25</f>
        <v>Forward Estimates     2016-2017</v>
      </c>
      <c r="J21" s="151" t="str">
        <f>Summary!$L$25</f>
        <v>Forward Estimates     2017-2018</v>
      </c>
    </row>
    <row r="22" spans="1:10" x14ac:dyDescent="0.2">
      <c r="A22" s="482" t="s">
        <v>254</v>
      </c>
      <c r="B22" s="482"/>
      <c r="C22" s="482"/>
      <c r="D22" s="482"/>
      <c r="E22" s="482"/>
      <c r="F22" s="482"/>
      <c r="G22" s="482"/>
      <c r="H22" s="482"/>
      <c r="I22" s="482"/>
      <c r="J22" s="482"/>
    </row>
    <row r="23" spans="1:10" x14ac:dyDescent="0.2">
      <c r="A23" s="190" t="s">
        <v>75</v>
      </c>
      <c r="B23" s="483" t="s">
        <v>353</v>
      </c>
      <c r="C23" s="483"/>
      <c r="D23" s="483"/>
      <c r="E23" s="157">
        <f t="shared" ref="E23:J23" si="0">E54</f>
        <v>0</v>
      </c>
      <c r="F23" s="155">
        <f t="shared" si="0"/>
        <v>0</v>
      </c>
      <c r="G23" s="157">
        <f t="shared" si="0"/>
        <v>0</v>
      </c>
      <c r="H23" s="156">
        <f t="shared" si="0"/>
        <v>0</v>
      </c>
      <c r="I23" s="157">
        <f t="shared" si="0"/>
        <v>0</v>
      </c>
      <c r="J23" s="157">
        <f t="shared" si="0"/>
        <v>0</v>
      </c>
    </row>
    <row r="24" spans="1:10" x14ac:dyDescent="0.2">
      <c r="A24" s="487" t="s">
        <v>354</v>
      </c>
      <c r="B24" s="487"/>
      <c r="C24" s="487"/>
      <c r="D24" s="487"/>
      <c r="E24" s="124">
        <f>SUM(E23)</f>
        <v>0</v>
      </c>
      <c r="F24" s="124">
        <f t="shared" ref="F24:J24" si="1">SUM(F23)</f>
        <v>0</v>
      </c>
      <c r="G24" s="124">
        <f t="shared" si="1"/>
        <v>0</v>
      </c>
      <c r="H24" s="124">
        <f t="shared" si="1"/>
        <v>0</v>
      </c>
      <c r="I24" s="124">
        <f t="shared" si="1"/>
        <v>0</v>
      </c>
      <c r="J24" s="124">
        <f t="shared" si="1"/>
        <v>0</v>
      </c>
    </row>
    <row r="25" spans="1:10" ht="15" customHeight="1" x14ac:dyDescent="0.2">
      <c r="A25" s="521"/>
      <c r="B25" s="522"/>
      <c r="C25" s="522"/>
      <c r="D25" s="522"/>
      <c r="E25" s="522"/>
      <c r="F25" s="522"/>
      <c r="G25" s="522"/>
      <c r="H25" s="522"/>
      <c r="I25" s="522"/>
      <c r="J25" s="523"/>
    </row>
    <row r="26" spans="1:10" x14ac:dyDescent="0.2">
      <c r="A26" s="482" t="s">
        <v>259</v>
      </c>
      <c r="B26" s="482"/>
      <c r="C26" s="482"/>
      <c r="D26" s="482"/>
      <c r="E26" s="482"/>
      <c r="F26" s="482"/>
      <c r="G26" s="482"/>
      <c r="H26" s="482"/>
      <c r="I26" s="482"/>
      <c r="J26" s="482"/>
    </row>
    <row r="27" spans="1:10" x14ac:dyDescent="0.2">
      <c r="A27" s="190" t="s">
        <v>75</v>
      </c>
      <c r="B27" s="483" t="s">
        <v>353</v>
      </c>
      <c r="C27" s="483"/>
      <c r="D27" s="483"/>
      <c r="E27" s="157">
        <f t="shared" ref="E27:J27" si="2">E76+E82</f>
        <v>1508229.48</v>
      </c>
      <c r="F27" s="155">
        <f t="shared" si="2"/>
        <v>1592700</v>
      </c>
      <c r="G27" s="157">
        <f t="shared" si="2"/>
        <v>1592700</v>
      </c>
      <c r="H27" s="156">
        <f t="shared" si="2"/>
        <v>1682700</v>
      </c>
      <c r="I27" s="157">
        <f t="shared" si="2"/>
        <v>1732900</v>
      </c>
      <c r="J27" s="157">
        <f t="shared" si="2"/>
        <v>1758900</v>
      </c>
    </row>
    <row r="28" spans="1:10" x14ac:dyDescent="0.2">
      <c r="A28" s="486" t="s">
        <v>355</v>
      </c>
      <c r="B28" s="486"/>
      <c r="C28" s="486"/>
      <c r="D28" s="486"/>
      <c r="E28" s="125">
        <f t="shared" ref="E28:J28" si="3">SUM(E27:E27)</f>
        <v>1508229.48</v>
      </c>
      <c r="F28" s="125">
        <f t="shared" si="3"/>
        <v>1592700</v>
      </c>
      <c r="G28" s="125">
        <f t="shared" si="3"/>
        <v>1592700</v>
      </c>
      <c r="H28" s="125">
        <f t="shared" si="3"/>
        <v>1682700</v>
      </c>
      <c r="I28" s="125">
        <f t="shared" si="3"/>
        <v>1732900</v>
      </c>
      <c r="J28" s="125">
        <f t="shared" si="3"/>
        <v>1758900</v>
      </c>
    </row>
    <row r="29" spans="1:10" ht="6.75" customHeight="1" x14ac:dyDescent="0.2">
      <c r="A29" s="483"/>
      <c r="B29" s="483"/>
      <c r="C29" s="483"/>
      <c r="D29" s="483"/>
      <c r="E29" s="483"/>
      <c r="F29" s="483"/>
      <c r="G29" s="483"/>
      <c r="H29" s="483"/>
      <c r="I29" s="483"/>
      <c r="J29" s="483"/>
    </row>
    <row r="30" spans="1:10" x14ac:dyDescent="0.2">
      <c r="A30" s="491" t="s">
        <v>261</v>
      </c>
      <c r="B30" s="491"/>
      <c r="C30" s="491"/>
      <c r="D30" s="491"/>
      <c r="E30" s="491"/>
      <c r="F30" s="491"/>
      <c r="G30" s="491"/>
      <c r="H30" s="491"/>
      <c r="I30" s="491"/>
      <c r="J30" s="491"/>
    </row>
    <row r="31" spans="1:10" x14ac:dyDescent="0.2">
      <c r="A31" s="484" t="s">
        <v>262</v>
      </c>
      <c r="B31" s="484"/>
      <c r="C31" s="484"/>
      <c r="D31" s="484"/>
      <c r="E31" s="484"/>
      <c r="F31" s="484"/>
      <c r="G31" s="484"/>
      <c r="H31" s="484"/>
      <c r="I31" s="484"/>
      <c r="J31" s="484"/>
    </row>
    <row r="32" spans="1:10" x14ac:dyDescent="0.2">
      <c r="A32" s="190"/>
      <c r="B32" s="483" t="s">
        <v>6</v>
      </c>
      <c r="C32" s="483"/>
      <c r="D32" s="483"/>
      <c r="E32" s="157">
        <f>E128</f>
        <v>802691.58</v>
      </c>
      <c r="F32" s="155">
        <f t="shared" ref="F32:J32" si="4">F128</f>
        <v>859400</v>
      </c>
      <c r="G32" s="157">
        <f t="shared" si="4"/>
        <v>859400</v>
      </c>
      <c r="H32" s="156">
        <f t="shared" si="4"/>
        <v>818200</v>
      </c>
      <c r="I32" s="157">
        <f t="shared" si="4"/>
        <v>851800</v>
      </c>
      <c r="J32" s="157">
        <f t="shared" si="4"/>
        <v>859000</v>
      </c>
    </row>
    <row r="33" spans="1:10" x14ac:dyDescent="0.2">
      <c r="A33" s="190"/>
      <c r="B33" s="483" t="s">
        <v>175</v>
      </c>
      <c r="C33" s="483"/>
      <c r="D33" s="483"/>
      <c r="E33" s="157">
        <f>E132</f>
        <v>0</v>
      </c>
      <c r="F33" s="155">
        <f t="shared" ref="F33:J33" si="5">F132</f>
        <v>0</v>
      </c>
      <c r="G33" s="157">
        <f t="shared" si="5"/>
        <v>0</v>
      </c>
      <c r="H33" s="156">
        <f t="shared" si="5"/>
        <v>0</v>
      </c>
      <c r="I33" s="157">
        <f t="shared" si="5"/>
        <v>0</v>
      </c>
      <c r="J33" s="157">
        <f t="shared" si="5"/>
        <v>0</v>
      </c>
    </row>
    <row r="34" spans="1:10" x14ac:dyDescent="0.2">
      <c r="A34" s="190"/>
      <c r="B34" s="483" t="s">
        <v>263</v>
      </c>
      <c r="C34" s="483"/>
      <c r="D34" s="483"/>
      <c r="E34" s="157">
        <f>E136</f>
        <v>518502.36</v>
      </c>
      <c r="F34" s="155">
        <f t="shared" ref="F34:J34" si="6">F136</f>
        <v>553500</v>
      </c>
      <c r="G34" s="157">
        <f t="shared" si="6"/>
        <v>553500</v>
      </c>
      <c r="H34" s="156">
        <f t="shared" si="6"/>
        <v>590900</v>
      </c>
      <c r="I34" s="157">
        <f t="shared" si="6"/>
        <v>626300</v>
      </c>
      <c r="J34" s="157">
        <f t="shared" si="6"/>
        <v>626300</v>
      </c>
    </row>
    <row r="35" spans="1:10" x14ac:dyDescent="0.2">
      <c r="A35" s="190"/>
      <c r="B35" s="483" t="s">
        <v>177</v>
      </c>
      <c r="C35" s="483"/>
      <c r="D35" s="483"/>
      <c r="E35" s="157">
        <f>E140</f>
        <v>0</v>
      </c>
      <c r="F35" s="155">
        <f t="shared" ref="F35:J35" si="7">F140</f>
        <v>0</v>
      </c>
      <c r="G35" s="157">
        <f t="shared" si="7"/>
        <v>0</v>
      </c>
      <c r="H35" s="156">
        <f t="shared" si="7"/>
        <v>18800</v>
      </c>
      <c r="I35" s="157">
        <f t="shared" si="7"/>
        <v>0</v>
      </c>
      <c r="J35" s="157">
        <f t="shared" si="7"/>
        <v>18800</v>
      </c>
    </row>
    <row r="36" spans="1:10" x14ac:dyDescent="0.2">
      <c r="A36" s="190"/>
      <c r="B36" s="483" t="s">
        <v>264</v>
      </c>
      <c r="C36" s="483"/>
      <c r="D36" s="483"/>
      <c r="E36" s="157">
        <f>E144</f>
        <v>187035.54</v>
      </c>
      <c r="F36" s="155">
        <f t="shared" ref="F36:J36" si="8">F144</f>
        <v>179800</v>
      </c>
      <c r="G36" s="157">
        <f t="shared" si="8"/>
        <v>179800</v>
      </c>
      <c r="H36" s="156">
        <f t="shared" si="8"/>
        <v>254800</v>
      </c>
      <c r="I36" s="157">
        <f t="shared" si="8"/>
        <v>254800</v>
      </c>
      <c r="J36" s="157">
        <f t="shared" si="8"/>
        <v>254800</v>
      </c>
    </row>
    <row r="37" spans="1:10" x14ac:dyDescent="0.2">
      <c r="A37" s="486" t="s">
        <v>265</v>
      </c>
      <c r="B37" s="486"/>
      <c r="C37" s="486"/>
      <c r="D37" s="486"/>
      <c r="E37" s="125">
        <f t="shared" ref="E37:J37" si="9">SUM(E32:E36)</f>
        <v>1508229.48</v>
      </c>
      <c r="F37" s="125">
        <f t="shared" si="9"/>
        <v>1592700</v>
      </c>
      <c r="G37" s="125">
        <f t="shared" si="9"/>
        <v>1592700</v>
      </c>
      <c r="H37" s="125">
        <f t="shared" si="9"/>
        <v>1682700</v>
      </c>
      <c r="I37" s="125">
        <f t="shared" si="9"/>
        <v>1732900</v>
      </c>
      <c r="J37" s="125">
        <f t="shared" si="9"/>
        <v>1758900</v>
      </c>
    </row>
    <row r="38" spans="1:10" ht="14.25" customHeight="1" x14ac:dyDescent="0.2">
      <c r="A38" s="483"/>
      <c r="B38" s="483"/>
      <c r="C38" s="483"/>
      <c r="D38" s="483"/>
      <c r="E38" s="483"/>
      <c r="F38" s="483"/>
      <c r="G38" s="483"/>
      <c r="H38" s="483"/>
      <c r="I38" s="483"/>
      <c r="J38" s="483"/>
    </row>
    <row r="39" spans="1:10" x14ac:dyDescent="0.2">
      <c r="A39" s="484" t="s">
        <v>14</v>
      </c>
      <c r="B39" s="484"/>
      <c r="C39" s="484"/>
      <c r="D39" s="484"/>
      <c r="E39" s="484"/>
      <c r="F39" s="484"/>
      <c r="G39" s="484"/>
      <c r="H39" s="484"/>
      <c r="I39" s="484"/>
      <c r="J39" s="484"/>
    </row>
    <row r="40" spans="1:10" x14ac:dyDescent="0.2">
      <c r="A40" s="119" t="s">
        <v>225</v>
      </c>
      <c r="B40" s="119" t="s">
        <v>226</v>
      </c>
      <c r="C40" s="484" t="s">
        <v>227</v>
      </c>
      <c r="D40" s="488"/>
      <c r="E40" s="126"/>
      <c r="F40" s="126"/>
      <c r="G40" s="126"/>
      <c r="H40" s="126"/>
      <c r="I40" s="126"/>
      <c r="J40" s="126"/>
    </row>
    <row r="41" spans="1:10" x14ac:dyDescent="0.2">
      <c r="A41" s="191"/>
      <c r="B41" s="191"/>
      <c r="C41" s="483"/>
      <c r="D41" s="475"/>
      <c r="E41" s="157"/>
      <c r="F41" s="155"/>
      <c r="G41" s="157"/>
      <c r="H41" s="156"/>
      <c r="I41" s="157"/>
      <c r="J41" s="157"/>
    </row>
    <row r="42" spans="1:10" x14ac:dyDescent="0.2">
      <c r="A42" s="486" t="s">
        <v>56</v>
      </c>
      <c r="B42" s="486"/>
      <c r="C42" s="486"/>
      <c r="D42" s="486"/>
      <c r="E42" s="125">
        <f t="shared" ref="E42:J42" si="10">SUM(E41:E41)</f>
        <v>0</v>
      </c>
      <c r="F42" s="125">
        <f t="shared" si="10"/>
        <v>0</v>
      </c>
      <c r="G42" s="125">
        <f t="shared" si="10"/>
        <v>0</v>
      </c>
      <c r="H42" s="125">
        <f t="shared" si="10"/>
        <v>0</v>
      </c>
      <c r="I42" s="125">
        <f t="shared" si="10"/>
        <v>0</v>
      </c>
      <c r="J42" s="125">
        <f t="shared" si="10"/>
        <v>0</v>
      </c>
    </row>
    <row r="43" spans="1:10" ht="11.25" customHeight="1" x14ac:dyDescent="0.2">
      <c r="A43" s="483"/>
      <c r="B43" s="483"/>
      <c r="C43" s="483"/>
      <c r="D43" s="483"/>
      <c r="E43" s="483"/>
      <c r="F43" s="483"/>
      <c r="G43" s="483"/>
      <c r="H43" s="483"/>
      <c r="I43" s="483"/>
      <c r="J43" s="483"/>
    </row>
    <row r="44" spans="1:10" x14ac:dyDescent="0.2">
      <c r="A44" s="487" t="s">
        <v>355</v>
      </c>
      <c r="B44" s="487"/>
      <c r="C44" s="487"/>
      <c r="D44" s="487"/>
      <c r="E44" s="128">
        <f t="shared" ref="E44:J44" si="11">SUM(E37,E42)</f>
        <v>1508229.48</v>
      </c>
      <c r="F44" s="128">
        <f t="shared" si="11"/>
        <v>1592700</v>
      </c>
      <c r="G44" s="128">
        <f t="shared" si="11"/>
        <v>1592700</v>
      </c>
      <c r="H44" s="128">
        <f t="shared" si="11"/>
        <v>1682700</v>
      </c>
      <c r="I44" s="128">
        <f t="shared" si="11"/>
        <v>1732900</v>
      </c>
      <c r="J44" s="128">
        <f t="shared" si="11"/>
        <v>1758900</v>
      </c>
    </row>
    <row r="45" spans="1:10" ht="9" customHeight="1" x14ac:dyDescent="0.2">
      <c r="A45" s="483"/>
      <c r="B45" s="483"/>
      <c r="C45" s="483"/>
      <c r="D45" s="483"/>
      <c r="E45" s="483"/>
      <c r="F45" s="483"/>
      <c r="G45" s="483"/>
      <c r="H45" s="483"/>
      <c r="I45" s="483"/>
      <c r="J45" s="483"/>
    </row>
    <row r="46" spans="1:10" x14ac:dyDescent="0.2">
      <c r="A46" s="482" t="s">
        <v>266</v>
      </c>
      <c r="B46" s="482"/>
      <c r="C46" s="482"/>
      <c r="D46" s="482"/>
      <c r="E46" s="482"/>
      <c r="F46" s="482"/>
      <c r="G46" s="482"/>
      <c r="H46" s="482"/>
      <c r="I46" s="482"/>
      <c r="J46" s="482"/>
    </row>
    <row r="47" spans="1:10" x14ac:dyDescent="0.2">
      <c r="A47" s="487" t="s">
        <v>267</v>
      </c>
      <c r="B47" s="487"/>
      <c r="C47" s="487"/>
      <c r="D47" s="487"/>
      <c r="E47" s="130"/>
      <c r="F47" s="130"/>
      <c r="G47" s="130"/>
      <c r="H47" s="129"/>
      <c r="I47" s="130"/>
      <c r="J47" s="130"/>
    </row>
    <row r="48" spans="1:10" x14ac:dyDescent="0.2">
      <c r="A48" s="492" t="s">
        <v>356</v>
      </c>
      <c r="B48" s="492"/>
      <c r="C48" s="492"/>
      <c r="D48" s="492"/>
      <c r="E48" s="492"/>
      <c r="F48" s="492"/>
      <c r="G48" s="492"/>
      <c r="H48" s="492"/>
      <c r="I48" s="492"/>
      <c r="J48" s="492"/>
    </row>
    <row r="49" spans="1:10" x14ac:dyDescent="0.2">
      <c r="A49" s="493" t="s">
        <v>269</v>
      </c>
      <c r="B49" s="493"/>
      <c r="C49" s="493"/>
      <c r="D49" s="475"/>
      <c r="E49" s="475"/>
      <c r="F49" s="475"/>
      <c r="G49" s="475"/>
      <c r="H49" s="475"/>
      <c r="I49" s="475"/>
      <c r="J49" s="475"/>
    </row>
    <row r="50" spans="1:10" x14ac:dyDescent="0.2">
      <c r="A50" s="483" t="s">
        <v>357</v>
      </c>
      <c r="B50" s="483"/>
      <c r="C50" s="483"/>
      <c r="D50" s="483"/>
      <c r="E50" s="483"/>
      <c r="F50" s="483"/>
      <c r="G50" s="483"/>
      <c r="H50" s="483"/>
      <c r="I50" s="483"/>
      <c r="J50" s="483"/>
    </row>
    <row r="51" spans="1:10" x14ac:dyDescent="0.2">
      <c r="A51" s="482" t="s">
        <v>271</v>
      </c>
      <c r="B51" s="482"/>
      <c r="C51" s="482"/>
      <c r="D51" s="482"/>
      <c r="E51" s="482"/>
      <c r="F51" s="482"/>
      <c r="G51" s="482"/>
      <c r="H51" s="482"/>
      <c r="I51" s="482"/>
      <c r="J51" s="482"/>
    </row>
    <row r="52" spans="1:10" ht="33.75" x14ac:dyDescent="0.2">
      <c r="A52" s="131" t="s">
        <v>225</v>
      </c>
      <c r="B52" s="493" t="s">
        <v>224</v>
      </c>
      <c r="C52" s="493"/>
      <c r="D52" s="493"/>
      <c r="E52" s="120" t="str">
        <f>E21</f>
        <v>Actuals           2013-2014</v>
      </c>
      <c r="F52" s="120" t="str">
        <f t="shared" ref="F52:J52" si="12">F21</f>
        <v>Approved Estimates          2014-2015</v>
      </c>
      <c r="G52" s="120" t="str">
        <f t="shared" si="12"/>
        <v>Revised Estimates                 2014-2015</v>
      </c>
      <c r="H52" s="120" t="str">
        <f t="shared" si="12"/>
        <v>Budget Estimates      2015-2016</v>
      </c>
      <c r="I52" s="120" t="str">
        <f t="shared" si="12"/>
        <v>Forward Estimates     2016-2017</v>
      </c>
      <c r="J52" s="120" t="str">
        <f t="shared" si="12"/>
        <v>Forward Estimates     2017-2018</v>
      </c>
    </row>
    <row r="53" spans="1:10" x14ac:dyDescent="0.2">
      <c r="A53" s="121"/>
      <c r="B53" s="485"/>
      <c r="C53" s="485"/>
      <c r="D53" s="485"/>
      <c r="E53" s="122"/>
      <c r="F53" s="192"/>
      <c r="G53" s="122"/>
      <c r="H53" s="123"/>
      <c r="I53" s="122"/>
      <c r="J53" s="122"/>
    </row>
    <row r="54" spans="1:10" x14ac:dyDescent="0.2">
      <c r="A54" s="487" t="s">
        <v>358</v>
      </c>
      <c r="B54" s="487"/>
      <c r="C54" s="487"/>
      <c r="D54" s="487"/>
      <c r="E54" s="124">
        <f t="shared" ref="E54:J54" si="13">SUM(E53:E53)</f>
        <v>0</v>
      </c>
      <c r="F54" s="124">
        <f t="shared" si="13"/>
        <v>0</v>
      </c>
      <c r="G54" s="124">
        <f t="shared" si="13"/>
        <v>0</v>
      </c>
      <c r="H54" s="124">
        <f t="shared" si="13"/>
        <v>0</v>
      </c>
      <c r="I54" s="124">
        <f t="shared" si="13"/>
        <v>0</v>
      </c>
      <c r="J54" s="124">
        <f t="shared" si="13"/>
        <v>0</v>
      </c>
    </row>
    <row r="55" spans="1:10" ht="9" customHeight="1" x14ac:dyDescent="0.2">
      <c r="A55" s="483"/>
      <c r="B55" s="483"/>
      <c r="C55" s="483"/>
      <c r="D55" s="483"/>
      <c r="E55" s="483"/>
      <c r="F55" s="483"/>
      <c r="G55" s="483"/>
      <c r="H55" s="483"/>
      <c r="I55" s="483"/>
      <c r="J55" s="483"/>
    </row>
    <row r="56" spans="1:10" x14ac:dyDescent="0.2">
      <c r="A56" s="482" t="s">
        <v>262</v>
      </c>
      <c r="B56" s="482"/>
      <c r="C56" s="482"/>
      <c r="D56" s="482"/>
      <c r="E56" s="482"/>
      <c r="F56" s="482"/>
      <c r="G56" s="482"/>
      <c r="H56" s="482"/>
      <c r="I56" s="482"/>
      <c r="J56" s="482"/>
    </row>
    <row r="57" spans="1:10" ht="33.75" x14ac:dyDescent="0.2">
      <c r="A57" s="131" t="s">
        <v>225</v>
      </c>
      <c r="B57" s="493" t="s">
        <v>224</v>
      </c>
      <c r="C57" s="493"/>
      <c r="D57" s="493"/>
      <c r="E57" s="120" t="str">
        <f>E21</f>
        <v>Actuals           2013-2014</v>
      </c>
      <c r="F57" s="120" t="str">
        <f t="shared" ref="F57:J57" si="14">F21</f>
        <v>Approved Estimates          2014-2015</v>
      </c>
      <c r="G57" s="120" t="str">
        <f t="shared" si="14"/>
        <v>Revised Estimates                 2014-2015</v>
      </c>
      <c r="H57" s="120" t="str">
        <f t="shared" si="14"/>
        <v>Budget Estimates      2015-2016</v>
      </c>
      <c r="I57" s="120" t="str">
        <f t="shared" si="14"/>
        <v>Forward Estimates     2016-2017</v>
      </c>
      <c r="J57" s="120" t="str">
        <f t="shared" si="14"/>
        <v>Forward Estimates     2017-2018</v>
      </c>
    </row>
    <row r="58" spans="1:10" x14ac:dyDescent="0.2">
      <c r="A58" s="493" t="s">
        <v>6</v>
      </c>
      <c r="B58" s="493"/>
      <c r="C58" s="493"/>
      <c r="D58" s="493"/>
      <c r="E58" s="493"/>
      <c r="F58" s="493"/>
      <c r="G58" s="493"/>
      <c r="H58" s="493"/>
      <c r="I58" s="493"/>
      <c r="J58" s="137"/>
    </row>
    <row r="59" spans="1:10" x14ac:dyDescent="0.2">
      <c r="A59" s="121">
        <v>210</v>
      </c>
      <c r="B59" s="485" t="s">
        <v>6</v>
      </c>
      <c r="C59" s="485"/>
      <c r="D59" s="485"/>
      <c r="E59" s="122">
        <v>802691.58</v>
      </c>
      <c r="F59" s="192">
        <v>859400</v>
      </c>
      <c r="G59" s="122">
        <v>859400</v>
      </c>
      <c r="H59" s="123">
        <v>818200</v>
      </c>
      <c r="I59" s="133">
        <v>851800</v>
      </c>
      <c r="J59" s="122">
        <v>859000</v>
      </c>
    </row>
    <row r="60" spans="1:10" x14ac:dyDescent="0.2">
      <c r="A60" s="121">
        <v>212</v>
      </c>
      <c r="B60" s="485" t="s">
        <v>8</v>
      </c>
      <c r="C60" s="485"/>
      <c r="D60" s="485"/>
      <c r="E60" s="122">
        <v>0</v>
      </c>
      <c r="F60" s="192">
        <v>0</v>
      </c>
      <c r="G60" s="122"/>
      <c r="H60" s="123">
        <v>0</v>
      </c>
      <c r="I60" s="133">
        <v>0</v>
      </c>
      <c r="J60" s="122">
        <v>0</v>
      </c>
    </row>
    <row r="61" spans="1:10" x14ac:dyDescent="0.2">
      <c r="A61" s="121">
        <v>216</v>
      </c>
      <c r="B61" s="485" t="s">
        <v>9</v>
      </c>
      <c r="C61" s="485"/>
      <c r="D61" s="485"/>
      <c r="E61" s="122">
        <v>518502.36</v>
      </c>
      <c r="F61" s="192">
        <v>553500</v>
      </c>
      <c r="G61" s="122">
        <v>553500</v>
      </c>
      <c r="H61" s="123">
        <v>590900</v>
      </c>
      <c r="I61" s="133">
        <v>626300</v>
      </c>
      <c r="J61" s="122">
        <v>626300</v>
      </c>
    </row>
    <row r="62" spans="1:10" x14ac:dyDescent="0.2">
      <c r="A62" s="121">
        <v>218</v>
      </c>
      <c r="B62" s="485" t="s">
        <v>272</v>
      </c>
      <c r="C62" s="485"/>
      <c r="D62" s="485"/>
      <c r="E62" s="122">
        <v>0</v>
      </c>
      <c r="F62" s="192">
        <v>0</v>
      </c>
      <c r="G62" s="122">
        <v>0</v>
      </c>
      <c r="H62" s="123">
        <v>18800</v>
      </c>
      <c r="I62" s="133">
        <v>0</v>
      </c>
      <c r="J62" s="122">
        <v>18800</v>
      </c>
    </row>
    <row r="63" spans="1:10" x14ac:dyDescent="0.2">
      <c r="A63" s="497" t="s">
        <v>273</v>
      </c>
      <c r="B63" s="497"/>
      <c r="C63" s="497"/>
      <c r="D63" s="497"/>
      <c r="E63" s="132">
        <f>SUM(E59:E62)</f>
        <v>1321193.94</v>
      </c>
      <c r="F63" s="132">
        <f t="shared" ref="F63:G63" si="15">SUM(F59:F62)</f>
        <v>1412900</v>
      </c>
      <c r="G63" s="132">
        <f t="shared" si="15"/>
        <v>1412900</v>
      </c>
      <c r="H63" s="132">
        <f>SUM(H59:H62)</f>
        <v>1427900</v>
      </c>
      <c r="I63" s="132">
        <f t="shared" ref="I63:J63" si="16">SUM(I59:I62)</f>
        <v>1478100</v>
      </c>
      <c r="J63" s="132">
        <f t="shared" si="16"/>
        <v>1504100</v>
      </c>
    </row>
    <row r="64" spans="1:10" x14ac:dyDescent="0.2">
      <c r="A64" s="497" t="s">
        <v>274</v>
      </c>
      <c r="B64" s="497"/>
      <c r="C64" s="497"/>
      <c r="D64" s="497"/>
      <c r="E64" s="497"/>
      <c r="F64" s="497"/>
      <c r="G64" s="497"/>
      <c r="H64" s="497"/>
      <c r="I64" s="497"/>
      <c r="J64" s="137"/>
    </row>
    <row r="65" spans="1:10" x14ac:dyDescent="0.2">
      <c r="A65" s="121">
        <v>222</v>
      </c>
      <c r="B65" s="485" t="s">
        <v>186</v>
      </c>
      <c r="C65" s="485"/>
      <c r="D65" s="485"/>
      <c r="E65" s="122">
        <v>71918.210000000006</v>
      </c>
      <c r="F65" s="192">
        <v>50000</v>
      </c>
      <c r="G65" s="122">
        <v>50000</v>
      </c>
      <c r="H65" s="123">
        <v>65000</v>
      </c>
      <c r="I65" s="133">
        <v>65000</v>
      </c>
      <c r="J65" s="122">
        <v>65000</v>
      </c>
    </row>
    <row r="66" spans="1:10" x14ac:dyDescent="0.2">
      <c r="A66" s="121">
        <v>224</v>
      </c>
      <c r="B66" s="485" t="s">
        <v>187</v>
      </c>
      <c r="C66" s="485"/>
      <c r="D66" s="485"/>
      <c r="E66" s="122">
        <v>17318.259999999998</v>
      </c>
      <c r="F66" s="192">
        <v>35000</v>
      </c>
      <c r="G66" s="122">
        <v>35000</v>
      </c>
      <c r="H66" s="123">
        <v>27000</v>
      </c>
      <c r="I66" s="133">
        <v>27000</v>
      </c>
      <c r="J66" s="122">
        <v>27000</v>
      </c>
    </row>
    <row r="67" spans="1:10" x14ac:dyDescent="0.2">
      <c r="A67" s="121">
        <v>226</v>
      </c>
      <c r="B67" s="485" t="s">
        <v>188</v>
      </c>
      <c r="C67" s="485"/>
      <c r="D67" s="485"/>
      <c r="E67" s="122">
        <v>13829.54</v>
      </c>
      <c r="F67" s="192">
        <v>13000</v>
      </c>
      <c r="G67" s="122">
        <v>13000</v>
      </c>
      <c r="H67" s="123">
        <v>13000</v>
      </c>
      <c r="I67" s="133">
        <v>13000</v>
      </c>
      <c r="J67" s="122">
        <v>13000</v>
      </c>
    </row>
    <row r="68" spans="1:10" x14ac:dyDescent="0.2">
      <c r="A68" s="121">
        <v>228</v>
      </c>
      <c r="B68" s="485" t="s">
        <v>189</v>
      </c>
      <c r="C68" s="485"/>
      <c r="D68" s="485"/>
      <c r="E68" s="122">
        <v>19990.05</v>
      </c>
      <c r="F68" s="192">
        <v>20000</v>
      </c>
      <c r="G68" s="122">
        <v>20000</v>
      </c>
      <c r="H68" s="123">
        <v>20000</v>
      </c>
      <c r="I68" s="133">
        <v>20000</v>
      </c>
      <c r="J68" s="122">
        <v>20000</v>
      </c>
    </row>
    <row r="69" spans="1:10" x14ac:dyDescent="0.2">
      <c r="A69" s="121">
        <v>232</v>
      </c>
      <c r="B69" s="485" t="s">
        <v>192</v>
      </c>
      <c r="C69" s="485"/>
      <c r="D69" s="485"/>
      <c r="E69" s="122">
        <v>3748.9</v>
      </c>
      <c r="F69" s="192">
        <v>3300</v>
      </c>
      <c r="G69" s="122">
        <v>3300</v>
      </c>
      <c r="H69" s="123">
        <v>3300</v>
      </c>
      <c r="I69" s="133">
        <v>3300</v>
      </c>
      <c r="J69" s="122">
        <v>3300</v>
      </c>
    </row>
    <row r="70" spans="1:10" x14ac:dyDescent="0.2">
      <c r="A70" s="121">
        <v>236</v>
      </c>
      <c r="B70" s="485" t="s">
        <v>194</v>
      </c>
      <c r="C70" s="485"/>
      <c r="D70" s="485"/>
      <c r="E70" s="122">
        <v>0</v>
      </c>
      <c r="F70" s="192">
        <v>27000</v>
      </c>
      <c r="G70" s="122">
        <v>27000</v>
      </c>
      <c r="H70" s="123">
        <v>20000</v>
      </c>
      <c r="I70" s="133">
        <v>20000</v>
      </c>
      <c r="J70" s="122">
        <v>20000</v>
      </c>
    </row>
    <row r="71" spans="1:10" x14ac:dyDescent="0.2">
      <c r="A71" s="121">
        <v>246</v>
      </c>
      <c r="B71" s="485" t="s">
        <v>199</v>
      </c>
      <c r="C71" s="485"/>
      <c r="D71" s="485"/>
      <c r="E71" s="122">
        <v>1228.5</v>
      </c>
      <c r="F71" s="192">
        <v>1500</v>
      </c>
      <c r="G71" s="122">
        <v>1500</v>
      </c>
      <c r="H71" s="123">
        <v>1500</v>
      </c>
      <c r="I71" s="133">
        <v>1500</v>
      </c>
      <c r="J71" s="122">
        <v>1500</v>
      </c>
    </row>
    <row r="72" spans="1:10" x14ac:dyDescent="0.2">
      <c r="A72" s="121">
        <v>262</v>
      </c>
      <c r="B72" s="485" t="s">
        <v>203</v>
      </c>
      <c r="C72" s="485"/>
      <c r="D72" s="485"/>
      <c r="E72" s="122">
        <v>24304.98</v>
      </c>
      <c r="F72" s="192">
        <v>0</v>
      </c>
      <c r="G72" s="122">
        <v>0</v>
      </c>
      <c r="H72" s="123">
        <v>0</v>
      </c>
      <c r="I72" s="133">
        <v>0</v>
      </c>
      <c r="J72" s="122">
        <v>0</v>
      </c>
    </row>
    <row r="73" spans="1:10" x14ac:dyDescent="0.2">
      <c r="A73" s="121">
        <v>272</v>
      </c>
      <c r="B73" s="485" t="s">
        <v>207</v>
      </c>
      <c r="C73" s="485"/>
      <c r="D73" s="485"/>
      <c r="E73" s="122">
        <v>0</v>
      </c>
      <c r="F73" s="192">
        <v>0</v>
      </c>
      <c r="G73" s="122">
        <v>0</v>
      </c>
      <c r="H73" s="123">
        <v>75000</v>
      </c>
      <c r="I73" s="133">
        <v>75000</v>
      </c>
      <c r="J73" s="122">
        <v>75000</v>
      </c>
    </row>
    <row r="74" spans="1:10" x14ac:dyDescent="0.2">
      <c r="A74" s="121">
        <v>275</v>
      </c>
      <c r="B74" s="485" t="s">
        <v>210</v>
      </c>
      <c r="C74" s="485"/>
      <c r="D74" s="485"/>
      <c r="E74" s="122">
        <v>34697.1</v>
      </c>
      <c r="F74" s="192">
        <v>30000</v>
      </c>
      <c r="G74" s="122">
        <v>30000</v>
      </c>
      <c r="H74" s="123">
        <v>30000</v>
      </c>
      <c r="I74" s="133">
        <v>30000</v>
      </c>
      <c r="J74" s="122">
        <v>30000</v>
      </c>
    </row>
    <row r="75" spans="1:10" x14ac:dyDescent="0.2">
      <c r="A75" s="497" t="s">
        <v>276</v>
      </c>
      <c r="B75" s="497"/>
      <c r="C75" s="497"/>
      <c r="D75" s="497"/>
      <c r="E75" s="132">
        <f t="shared" ref="E75:J75" si="17">SUM(E65:E74)</f>
        <v>187035.54</v>
      </c>
      <c r="F75" s="193">
        <f t="shared" si="17"/>
        <v>179800</v>
      </c>
      <c r="G75" s="132">
        <f t="shared" si="17"/>
        <v>179800</v>
      </c>
      <c r="H75" s="132">
        <f>SUM(H65:H74)</f>
        <v>254800</v>
      </c>
      <c r="I75" s="132">
        <f t="shared" si="17"/>
        <v>254800</v>
      </c>
      <c r="J75" s="132">
        <f t="shared" si="17"/>
        <v>254800</v>
      </c>
    </row>
    <row r="76" spans="1:10" x14ac:dyDescent="0.2">
      <c r="A76" s="498" t="s">
        <v>277</v>
      </c>
      <c r="B76" s="498"/>
      <c r="C76" s="498"/>
      <c r="D76" s="498"/>
      <c r="E76" s="134">
        <f t="shared" ref="E76:J76" si="18">SUM(E63,E75)</f>
        <v>1508229.48</v>
      </c>
      <c r="F76" s="134">
        <f t="shared" si="18"/>
        <v>1592700</v>
      </c>
      <c r="G76" s="134">
        <f t="shared" si="18"/>
        <v>1592700</v>
      </c>
      <c r="H76" s="134">
        <f t="shared" si="18"/>
        <v>1682700</v>
      </c>
      <c r="I76" s="134">
        <f t="shared" si="18"/>
        <v>1732900</v>
      </c>
      <c r="J76" s="134">
        <f t="shared" si="18"/>
        <v>1758900</v>
      </c>
    </row>
    <row r="77" spans="1:10" ht="8.25" customHeight="1" x14ac:dyDescent="0.2">
      <c r="A77" s="483"/>
      <c r="B77" s="483"/>
      <c r="C77" s="483"/>
      <c r="D77" s="483"/>
      <c r="E77" s="483"/>
      <c r="F77" s="483"/>
      <c r="G77" s="483"/>
      <c r="H77" s="483"/>
      <c r="I77" s="483"/>
      <c r="J77" s="137"/>
    </row>
    <row r="78" spans="1:10" x14ac:dyDescent="0.2">
      <c r="A78" s="500" t="s">
        <v>14</v>
      </c>
      <c r="B78" s="500"/>
      <c r="C78" s="500"/>
      <c r="D78" s="500"/>
      <c r="E78" s="500"/>
      <c r="F78" s="500"/>
      <c r="G78" s="500"/>
      <c r="H78" s="500"/>
      <c r="I78" s="500"/>
      <c r="J78" s="500"/>
    </row>
    <row r="79" spans="1:10" ht="17.25" customHeight="1" x14ac:dyDescent="0.2">
      <c r="A79" s="484" t="s">
        <v>224</v>
      </c>
      <c r="B79" s="484"/>
      <c r="C79" s="484"/>
      <c r="D79" s="484"/>
      <c r="E79" s="482" t="str">
        <f t="shared" ref="E79:J79" si="19">E21</f>
        <v>Actuals           2013-2014</v>
      </c>
      <c r="F79" s="482" t="str">
        <f t="shared" si="19"/>
        <v>Approved Estimates          2014-2015</v>
      </c>
      <c r="G79" s="482" t="str">
        <f t="shared" si="19"/>
        <v>Revised Estimates                 2014-2015</v>
      </c>
      <c r="H79" s="482" t="str">
        <f t="shared" si="19"/>
        <v>Budget Estimates      2015-2016</v>
      </c>
      <c r="I79" s="482" t="str">
        <f t="shared" si="19"/>
        <v>Forward Estimates     2016-2017</v>
      </c>
      <c r="J79" s="482" t="str">
        <f t="shared" si="19"/>
        <v>Forward Estimates     2017-2018</v>
      </c>
    </row>
    <row r="80" spans="1:10" x14ac:dyDescent="0.2">
      <c r="A80" s="119" t="s">
        <v>225</v>
      </c>
      <c r="B80" s="119" t="s">
        <v>226</v>
      </c>
      <c r="C80" s="484" t="s">
        <v>227</v>
      </c>
      <c r="D80" s="484"/>
      <c r="E80" s="475"/>
      <c r="F80" s="475"/>
      <c r="G80" s="475"/>
      <c r="H80" s="475"/>
      <c r="I80" s="475"/>
      <c r="J80" s="475"/>
    </row>
    <row r="81" spans="1:10" x14ac:dyDescent="0.2">
      <c r="A81" s="135"/>
      <c r="B81" s="135"/>
      <c r="C81" s="497"/>
      <c r="D81" s="497"/>
      <c r="E81" s="133"/>
      <c r="F81" s="155"/>
      <c r="G81" s="133"/>
      <c r="H81" s="123"/>
      <c r="I81" s="133"/>
      <c r="J81" s="122"/>
    </row>
    <row r="82" spans="1:10" x14ac:dyDescent="0.2">
      <c r="A82" s="487" t="s">
        <v>14</v>
      </c>
      <c r="B82" s="487"/>
      <c r="C82" s="487"/>
      <c r="D82" s="487"/>
      <c r="E82" s="136">
        <v>0</v>
      </c>
      <c r="F82" s="136">
        <v>0</v>
      </c>
      <c r="G82" s="136">
        <v>0</v>
      </c>
      <c r="H82" s="136">
        <v>0</v>
      </c>
      <c r="I82" s="136">
        <v>0</v>
      </c>
      <c r="J82" s="136">
        <v>0</v>
      </c>
    </row>
    <row r="83" spans="1:10" ht="8.25" customHeight="1" x14ac:dyDescent="0.2">
      <c r="A83" s="485"/>
      <c r="B83" s="485"/>
      <c r="C83" s="485"/>
      <c r="D83" s="485"/>
      <c r="E83" s="485"/>
      <c r="F83" s="485"/>
      <c r="G83" s="485"/>
      <c r="H83" s="485"/>
      <c r="I83" s="485"/>
      <c r="J83" s="137"/>
    </row>
    <row r="84" spans="1:10" x14ac:dyDescent="0.2">
      <c r="A84" s="525" t="s">
        <v>266</v>
      </c>
      <c r="B84" s="526"/>
      <c r="C84" s="526"/>
      <c r="D84" s="526"/>
      <c r="E84" s="526"/>
      <c r="F84" s="526"/>
      <c r="G84" s="526"/>
      <c r="H84" s="526"/>
      <c r="I84" s="526"/>
      <c r="J84" s="527"/>
    </row>
    <row r="85" spans="1:10" x14ac:dyDescent="0.2">
      <c r="A85" s="484" t="s">
        <v>278</v>
      </c>
      <c r="B85" s="484"/>
      <c r="C85" s="484"/>
      <c r="D85" s="120" t="s">
        <v>279</v>
      </c>
      <c r="E85" s="194"/>
      <c r="F85" s="195"/>
      <c r="G85" s="152"/>
      <c r="H85" s="152"/>
      <c r="I85" s="152"/>
      <c r="J85" s="153"/>
    </row>
    <row r="86" spans="1:10" ht="15" customHeight="1" x14ac:dyDescent="0.2">
      <c r="A86" s="485" t="s">
        <v>344</v>
      </c>
      <c r="B86" s="485"/>
      <c r="C86" s="485"/>
      <c r="D86" s="121" t="s">
        <v>1502</v>
      </c>
      <c r="E86" s="196">
        <v>1</v>
      </c>
      <c r="F86" s="197"/>
      <c r="G86" s="140"/>
      <c r="H86" s="140"/>
      <c r="I86" s="140"/>
      <c r="J86" s="143"/>
    </row>
    <row r="87" spans="1:10" ht="15" customHeight="1" x14ac:dyDescent="0.2">
      <c r="A87" s="485" t="s">
        <v>2320</v>
      </c>
      <c r="B87" s="485"/>
      <c r="C87" s="485"/>
      <c r="D87" s="121" t="s">
        <v>1507</v>
      </c>
      <c r="E87" s="196">
        <v>1</v>
      </c>
      <c r="F87" s="197"/>
      <c r="G87" s="140"/>
      <c r="H87" s="140"/>
      <c r="I87" s="140"/>
      <c r="J87" s="143"/>
    </row>
    <row r="88" spans="1:10" ht="15" customHeight="1" x14ac:dyDescent="0.2">
      <c r="A88" s="485" t="s">
        <v>2321</v>
      </c>
      <c r="B88" s="485"/>
      <c r="C88" s="485"/>
      <c r="D88" s="121" t="s">
        <v>1507</v>
      </c>
      <c r="E88" s="196">
        <v>1</v>
      </c>
      <c r="F88" s="197"/>
      <c r="G88" s="140"/>
      <c r="H88" s="140"/>
      <c r="I88" s="140"/>
      <c r="J88" s="143"/>
    </row>
    <row r="89" spans="1:10" ht="15" customHeight="1" x14ac:dyDescent="0.2">
      <c r="A89" s="485" t="s">
        <v>2322</v>
      </c>
      <c r="B89" s="485"/>
      <c r="C89" s="485"/>
      <c r="D89" s="121" t="s">
        <v>2323</v>
      </c>
      <c r="E89" s="196">
        <v>2</v>
      </c>
      <c r="F89" s="197"/>
      <c r="G89" s="140"/>
      <c r="H89" s="140"/>
      <c r="I89" s="140"/>
      <c r="J89" s="143"/>
    </row>
    <row r="90" spans="1:10" ht="15" customHeight="1" x14ac:dyDescent="0.2">
      <c r="A90" s="485" t="s">
        <v>2324</v>
      </c>
      <c r="B90" s="485"/>
      <c r="C90" s="485"/>
      <c r="D90" s="121" t="s">
        <v>2302</v>
      </c>
      <c r="E90" s="196">
        <v>4</v>
      </c>
      <c r="F90" s="197"/>
      <c r="G90" s="140"/>
      <c r="H90" s="140"/>
      <c r="I90" s="140"/>
      <c r="J90" s="143"/>
    </row>
    <row r="91" spans="1:10" ht="15" customHeight="1" x14ac:dyDescent="0.2">
      <c r="A91" s="485" t="s">
        <v>2325</v>
      </c>
      <c r="B91" s="485"/>
      <c r="C91" s="485"/>
      <c r="D91" s="121" t="s">
        <v>2326</v>
      </c>
      <c r="E91" s="196">
        <v>1</v>
      </c>
      <c r="F91" s="197"/>
      <c r="G91" s="140"/>
      <c r="H91" s="140"/>
      <c r="I91" s="140"/>
      <c r="J91" s="143"/>
    </row>
    <row r="92" spans="1:10" ht="15" customHeight="1" x14ac:dyDescent="0.2">
      <c r="A92" s="528" t="s">
        <v>2327</v>
      </c>
      <c r="B92" s="528"/>
      <c r="C92" s="528"/>
      <c r="D92" s="121" t="s">
        <v>2317</v>
      </c>
      <c r="E92" s="196">
        <v>1</v>
      </c>
      <c r="F92" s="197"/>
      <c r="G92" s="140"/>
      <c r="H92" s="140"/>
      <c r="I92" s="140"/>
      <c r="J92" s="143"/>
    </row>
    <row r="93" spans="1:10" ht="15" customHeight="1" x14ac:dyDescent="0.2">
      <c r="A93" s="485" t="s">
        <v>1156</v>
      </c>
      <c r="B93" s="485"/>
      <c r="C93" s="485"/>
      <c r="D93" s="121" t="s">
        <v>1157</v>
      </c>
      <c r="E93" s="196">
        <v>1</v>
      </c>
      <c r="F93" s="197"/>
      <c r="G93" s="140"/>
      <c r="H93" s="140"/>
      <c r="I93" s="140"/>
      <c r="J93" s="143"/>
    </row>
    <row r="94" spans="1:10" ht="15" customHeight="1" x14ac:dyDescent="0.2">
      <c r="A94" s="485" t="s">
        <v>2318</v>
      </c>
      <c r="B94" s="485"/>
      <c r="C94" s="485"/>
      <c r="D94" s="121" t="s">
        <v>2319</v>
      </c>
      <c r="E94" s="196">
        <v>1</v>
      </c>
      <c r="F94" s="197"/>
      <c r="G94" s="140"/>
      <c r="H94" s="140"/>
      <c r="I94" s="140"/>
      <c r="J94" s="143"/>
    </row>
    <row r="95" spans="1:10" ht="15" customHeight="1" x14ac:dyDescent="0.2">
      <c r="A95" s="485" t="s">
        <v>2328</v>
      </c>
      <c r="B95" s="485"/>
      <c r="C95" s="485"/>
      <c r="D95" s="121" t="s">
        <v>2329</v>
      </c>
      <c r="E95" s="196">
        <v>1</v>
      </c>
      <c r="F95" s="197"/>
      <c r="G95" s="140"/>
      <c r="H95" s="140"/>
      <c r="I95" s="140"/>
      <c r="J95" s="143"/>
    </row>
    <row r="96" spans="1:10" x14ac:dyDescent="0.2">
      <c r="A96" s="498" t="s">
        <v>281</v>
      </c>
      <c r="B96" s="498"/>
      <c r="C96" s="498"/>
      <c r="D96" s="498"/>
      <c r="E96" s="198">
        <f>SUM(E86:E95)</f>
        <v>14</v>
      </c>
      <c r="F96" s="199"/>
      <c r="G96" s="146"/>
      <c r="H96" s="146"/>
      <c r="I96" s="146"/>
      <c r="J96" s="147"/>
    </row>
    <row r="97" spans="1:10" x14ac:dyDescent="0.2">
      <c r="A97" s="483"/>
      <c r="B97" s="483"/>
      <c r="C97" s="483"/>
      <c r="D97" s="483"/>
      <c r="E97" s="483"/>
      <c r="F97" s="501"/>
      <c r="G97" s="501"/>
      <c r="H97" s="501"/>
      <c r="I97" s="501"/>
      <c r="J97" s="501"/>
    </row>
    <row r="98" spans="1:10" ht="15" customHeight="1" x14ac:dyDescent="0.2">
      <c r="A98" s="502" t="s">
        <v>282</v>
      </c>
      <c r="B98" s="502"/>
      <c r="C98" s="502"/>
      <c r="D98" s="502"/>
      <c r="E98" s="502"/>
      <c r="F98" s="502"/>
      <c r="G98" s="502"/>
      <c r="H98" s="502"/>
      <c r="I98" s="502"/>
      <c r="J98" s="502"/>
    </row>
    <row r="99" spans="1:10" ht="15" customHeight="1" x14ac:dyDescent="0.2">
      <c r="A99" s="503" t="s">
        <v>283</v>
      </c>
      <c r="B99" s="503"/>
      <c r="C99" s="503"/>
      <c r="D99" s="503"/>
      <c r="E99" s="503"/>
      <c r="F99" s="503"/>
      <c r="G99" s="503"/>
      <c r="H99" s="503"/>
      <c r="I99" s="503"/>
      <c r="J99" s="503"/>
    </row>
    <row r="100" spans="1:10" ht="15" customHeight="1" x14ac:dyDescent="0.2">
      <c r="A100" s="483"/>
      <c r="B100" s="483"/>
      <c r="C100" s="483"/>
      <c r="D100" s="483"/>
      <c r="E100" s="483"/>
      <c r="F100" s="483"/>
      <c r="G100" s="483"/>
      <c r="H100" s="483"/>
      <c r="I100" s="483"/>
      <c r="J100" s="483"/>
    </row>
    <row r="101" spans="1:10" ht="15" customHeight="1" x14ac:dyDescent="0.2">
      <c r="A101" s="483"/>
      <c r="B101" s="483"/>
      <c r="C101" s="483"/>
      <c r="D101" s="483"/>
      <c r="E101" s="483"/>
      <c r="F101" s="483"/>
      <c r="G101" s="483"/>
      <c r="H101" s="483"/>
      <c r="I101" s="483"/>
      <c r="J101" s="483"/>
    </row>
    <row r="102" spans="1:10" ht="15" customHeight="1" x14ac:dyDescent="0.2">
      <c r="A102" s="483"/>
      <c r="B102" s="483"/>
      <c r="C102" s="483"/>
      <c r="D102" s="483"/>
      <c r="E102" s="483"/>
      <c r="F102" s="483"/>
      <c r="G102" s="483"/>
      <c r="H102" s="483"/>
      <c r="I102" s="483"/>
      <c r="J102" s="483"/>
    </row>
    <row r="103" spans="1:10" ht="15" customHeight="1" x14ac:dyDescent="0.2">
      <c r="A103" s="506" t="s">
        <v>359</v>
      </c>
      <c r="B103" s="506"/>
      <c r="C103" s="506"/>
      <c r="D103" s="506"/>
      <c r="E103" s="506"/>
      <c r="F103" s="506"/>
      <c r="G103" s="506"/>
      <c r="H103" s="506"/>
      <c r="I103" s="506"/>
      <c r="J103" s="506"/>
    </row>
    <row r="104" spans="1:10" ht="15" customHeight="1" x14ac:dyDescent="0.2">
      <c r="A104" s="483"/>
      <c r="B104" s="483"/>
      <c r="C104" s="483"/>
      <c r="D104" s="483"/>
      <c r="E104" s="483"/>
      <c r="F104" s="483"/>
      <c r="G104" s="483"/>
      <c r="H104" s="483"/>
      <c r="I104" s="483"/>
      <c r="J104" s="483"/>
    </row>
    <row r="105" spans="1:10" ht="15" customHeight="1" x14ac:dyDescent="0.2">
      <c r="A105" s="483"/>
      <c r="B105" s="483"/>
      <c r="C105" s="483"/>
      <c r="D105" s="483"/>
      <c r="E105" s="483"/>
      <c r="F105" s="483"/>
      <c r="G105" s="483"/>
      <c r="H105" s="483"/>
      <c r="I105" s="483"/>
      <c r="J105" s="483"/>
    </row>
    <row r="106" spans="1:10" ht="15" customHeight="1" x14ac:dyDescent="0.2">
      <c r="A106" s="483"/>
      <c r="B106" s="483"/>
      <c r="C106" s="483"/>
      <c r="D106" s="483"/>
      <c r="E106" s="483"/>
      <c r="F106" s="483"/>
      <c r="G106" s="483"/>
      <c r="H106" s="483"/>
      <c r="I106" s="483"/>
      <c r="J106" s="483"/>
    </row>
    <row r="107" spans="1:10" ht="15" customHeight="1" x14ac:dyDescent="0.2">
      <c r="A107" s="483"/>
      <c r="B107" s="483"/>
      <c r="C107" s="483"/>
      <c r="D107" s="483"/>
      <c r="E107" s="483"/>
      <c r="F107" s="483"/>
      <c r="G107" s="483"/>
      <c r="H107" s="483"/>
      <c r="I107" s="483"/>
      <c r="J107" s="483"/>
    </row>
    <row r="108" spans="1:10" ht="22.5" customHeight="1" x14ac:dyDescent="0.2">
      <c r="A108" s="502" t="s">
        <v>289</v>
      </c>
      <c r="B108" s="502"/>
      <c r="C108" s="502"/>
      <c r="D108" s="502"/>
      <c r="E108" s="502"/>
      <c r="F108" s="148" t="s">
        <v>290</v>
      </c>
      <c r="G108" s="148" t="s">
        <v>291</v>
      </c>
      <c r="H108" s="148" t="s">
        <v>292</v>
      </c>
      <c r="I108" s="148" t="s">
        <v>293</v>
      </c>
      <c r="J108" s="148" t="s">
        <v>294</v>
      </c>
    </row>
    <row r="109" spans="1:10" ht="15" customHeight="1" x14ac:dyDescent="0.2">
      <c r="A109" s="502" t="s">
        <v>295</v>
      </c>
      <c r="B109" s="502"/>
      <c r="C109" s="502"/>
      <c r="D109" s="502"/>
      <c r="E109" s="502"/>
      <c r="F109" s="502"/>
      <c r="G109" s="502"/>
      <c r="H109" s="502"/>
      <c r="I109" s="502"/>
      <c r="J109" s="502"/>
    </row>
    <row r="110" spans="1:10" ht="15" customHeight="1" x14ac:dyDescent="0.2">
      <c r="A110" s="530" t="s">
        <v>360</v>
      </c>
      <c r="B110" s="530"/>
      <c r="C110" s="530"/>
      <c r="D110" s="530"/>
      <c r="E110" s="530"/>
      <c r="F110" s="200"/>
      <c r="G110" s="137"/>
      <c r="H110" s="137"/>
      <c r="I110" s="137"/>
      <c r="J110" s="137"/>
    </row>
    <row r="111" spans="1:10" ht="23.25" customHeight="1" x14ac:dyDescent="0.2">
      <c r="A111" s="531" t="s">
        <v>361</v>
      </c>
      <c r="B111" s="531"/>
      <c r="C111" s="531"/>
      <c r="D111" s="531"/>
      <c r="E111" s="531"/>
      <c r="F111" s="200"/>
      <c r="G111" s="137"/>
      <c r="H111" s="137"/>
      <c r="I111" s="137"/>
      <c r="J111" s="137"/>
    </row>
    <row r="112" spans="1:10" ht="15" customHeight="1" x14ac:dyDescent="0.2">
      <c r="A112" s="530" t="s">
        <v>362</v>
      </c>
      <c r="B112" s="530"/>
      <c r="C112" s="530"/>
      <c r="D112" s="530"/>
      <c r="E112" s="530"/>
      <c r="F112" s="200"/>
      <c r="G112" s="137"/>
      <c r="H112" s="137"/>
      <c r="I112" s="137"/>
      <c r="J112" s="137"/>
    </row>
    <row r="113" spans="1:10" ht="15" customHeight="1" x14ac:dyDescent="0.2">
      <c r="A113" s="530" t="s">
        <v>363</v>
      </c>
      <c r="B113" s="530"/>
      <c r="C113" s="530"/>
      <c r="D113" s="530"/>
      <c r="E113" s="530"/>
      <c r="F113" s="200"/>
      <c r="G113" s="137"/>
      <c r="H113" s="137"/>
      <c r="I113" s="137"/>
      <c r="J113" s="137"/>
    </row>
    <row r="114" spans="1:10" ht="15" customHeight="1" x14ac:dyDescent="0.2">
      <c r="A114" s="507"/>
      <c r="B114" s="507"/>
      <c r="C114" s="507"/>
      <c r="D114" s="507"/>
      <c r="E114" s="507"/>
      <c r="F114" s="200"/>
      <c r="G114" s="137"/>
      <c r="H114" s="137"/>
      <c r="I114" s="137"/>
      <c r="J114" s="137"/>
    </row>
    <row r="115" spans="1:10" ht="23.25" customHeight="1" x14ac:dyDescent="0.2">
      <c r="A115" s="502" t="s">
        <v>300</v>
      </c>
      <c r="B115" s="502"/>
      <c r="C115" s="502"/>
      <c r="D115" s="502"/>
      <c r="E115" s="502"/>
      <c r="F115" s="502"/>
      <c r="G115" s="502"/>
      <c r="H115" s="502"/>
      <c r="I115" s="502"/>
      <c r="J115" s="502"/>
    </row>
    <row r="116" spans="1:10" ht="15" customHeight="1" x14ac:dyDescent="0.2">
      <c r="A116" s="529" t="s">
        <v>364</v>
      </c>
      <c r="B116" s="529"/>
      <c r="C116" s="529"/>
      <c r="D116" s="529"/>
      <c r="E116" s="529"/>
      <c r="F116" s="200"/>
      <c r="G116" s="137"/>
      <c r="H116" s="137"/>
      <c r="I116" s="137"/>
      <c r="J116" s="137"/>
    </row>
    <row r="117" spans="1:10" ht="15" customHeight="1" x14ac:dyDescent="0.2">
      <c r="A117" s="529" t="s">
        <v>365</v>
      </c>
      <c r="B117" s="529"/>
      <c r="C117" s="529"/>
      <c r="D117" s="529"/>
      <c r="E117" s="529"/>
      <c r="F117" s="200"/>
      <c r="G117" s="137"/>
      <c r="H117" s="137"/>
      <c r="I117" s="137"/>
      <c r="J117" s="137"/>
    </row>
    <row r="118" spans="1:10" ht="15" customHeight="1" x14ac:dyDescent="0.2">
      <c r="A118" s="529" t="s">
        <v>366</v>
      </c>
      <c r="B118" s="529"/>
      <c r="C118" s="529"/>
      <c r="D118" s="529"/>
      <c r="E118" s="529"/>
      <c r="F118" s="200"/>
      <c r="G118" s="137"/>
      <c r="H118" s="137"/>
      <c r="I118" s="137"/>
      <c r="J118" s="137"/>
    </row>
    <row r="119" spans="1:10" ht="15" customHeight="1" x14ac:dyDescent="0.2">
      <c r="A119" s="529" t="s">
        <v>367</v>
      </c>
      <c r="B119" s="529"/>
      <c r="C119" s="529"/>
      <c r="D119" s="529"/>
      <c r="E119" s="529"/>
      <c r="F119" s="200"/>
      <c r="G119" s="137"/>
      <c r="H119" s="137"/>
      <c r="I119" s="137"/>
      <c r="J119" s="137"/>
    </row>
    <row r="120" spans="1:10" ht="15" customHeight="1" x14ac:dyDescent="0.2">
      <c r="A120" s="529" t="s">
        <v>368</v>
      </c>
      <c r="B120" s="529"/>
      <c r="C120" s="529"/>
      <c r="D120" s="529"/>
      <c r="E120" s="529"/>
      <c r="F120" s="200"/>
      <c r="G120" s="137"/>
      <c r="H120" s="137"/>
      <c r="I120" s="137"/>
      <c r="J120" s="137"/>
    </row>
    <row r="121" spans="1:10" ht="15" customHeight="1" x14ac:dyDescent="0.2">
      <c r="A121" s="483"/>
      <c r="B121" s="483"/>
      <c r="C121" s="483"/>
      <c r="D121" s="483"/>
      <c r="E121" s="483"/>
      <c r="F121" s="483"/>
      <c r="G121" s="483"/>
      <c r="H121" s="483"/>
      <c r="I121" s="483"/>
      <c r="J121" s="483"/>
    </row>
    <row r="122" spans="1:10" ht="15" customHeight="1" x14ac:dyDescent="0.2"/>
    <row r="123" spans="1:10" x14ac:dyDescent="0.2">
      <c r="A123" s="158"/>
      <c r="B123" s="158"/>
      <c r="C123" s="158"/>
      <c r="D123" s="158"/>
      <c r="E123" s="201" t="s">
        <v>332</v>
      </c>
      <c r="F123" s="165"/>
      <c r="G123" s="158"/>
      <c r="H123" s="158"/>
      <c r="I123" s="158"/>
      <c r="J123" s="159" t="s">
        <v>333</v>
      </c>
    </row>
    <row r="124" spans="1:10" ht="34.5" thickBot="1" x14ac:dyDescent="0.25">
      <c r="A124" s="160"/>
      <c r="B124" s="160" t="s">
        <v>181</v>
      </c>
      <c r="C124" s="161"/>
      <c r="D124" s="162"/>
      <c r="E124" s="148" t="str">
        <f t="shared" ref="E124:J124" si="20">E21</f>
        <v>Actuals           2013-2014</v>
      </c>
      <c r="F124" s="148" t="str">
        <f t="shared" si="20"/>
        <v>Approved Estimates          2014-2015</v>
      </c>
      <c r="G124" s="148" t="str">
        <f t="shared" si="20"/>
        <v>Revised Estimates                 2014-2015</v>
      </c>
      <c r="H124" s="148" t="str">
        <f t="shared" si="20"/>
        <v>Budget Estimates      2015-2016</v>
      </c>
      <c r="I124" s="148" t="str">
        <f t="shared" si="20"/>
        <v>Forward Estimates     2016-2017</v>
      </c>
      <c r="J124" s="148" t="str">
        <f t="shared" si="20"/>
        <v>Forward Estimates     2017-2018</v>
      </c>
    </row>
    <row r="125" spans="1:10" ht="16.5" customHeight="1" x14ac:dyDescent="0.2">
      <c r="A125" s="163"/>
      <c r="B125" s="163"/>
      <c r="C125" s="163"/>
      <c r="D125" s="163"/>
      <c r="E125" s="163"/>
      <c r="F125" s="163"/>
      <c r="G125" s="163"/>
      <c r="H125" s="163"/>
      <c r="I125" s="164"/>
      <c r="J125" s="163"/>
    </row>
    <row r="126" spans="1:10" x14ac:dyDescent="0.2">
      <c r="A126" s="165" t="s">
        <v>6</v>
      </c>
      <c r="B126" s="165"/>
      <c r="C126" s="165"/>
      <c r="D126" s="165"/>
      <c r="E126" s="158"/>
      <c r="F126" s="166"/>
      <c r="G126" s="166"/>
      <c r="H126" s="166"/>
      <c r="I126" s="158"/>
      <c r="J126" s="158"/>
    </row>
    <row r="127" spans="1:10" x14ac:dyDescent="0.2">
      <c r="A127" s="158"/>
      <c r="B127" s="158" t="s">
        <v>369</v>
      </c>
      <c r="C127" s="158"/>
      <c r="D127" s="158"/>
      <c r="E127" s="167">
        <f t="shared" ref="E127:J127" si="21">E59</f>
        <v>802691.58</v>
      </c>
      <c r="F127" s="167">
        <f t="shared" si="21"/>
        <v>859400</v>
      </c>
      <c r="G127" s="167">
        <f t="shared" si="21"/>
        <v>859400</v>
      </c>
      <c r="H127" s="167">
        <f t="shared" si="21"/>
        <v>818200</v>
      </c>
      <c r="I127" s="167">
        <f t="shared" si="21"/>
        <v>851800</v>
      </c>
      <c r="J127" s="167">
        <f t="shared" si="21"/>
        <v>859000</v>
      </c>
    </row>
    <row r="128" spans="1:10" x14ac:dyDescent="0.2">
      <c r="A128" s="158"/>
      <c r="B128" s="158"/>
      <c r="C128" s="165" t="s">
        <v>335</v>
      </c>
      <c r="D128" s="171"/>
      <c r="E128" s="172">
        <f t="shared" ref="E128:J128" si="22">SUM(E127:E127)</f>
        <v>802691.58</v>
      </c>
      <c r="F128" s="172">
        <f t="shared" si="22"/>
        <v>859400</v>
      </c>
      <c r="G128" s="172">
        <f t="shared" si="22"/>
        <v>859400</v>
      </c>
      <c r="H128" s="172">
        <f t="shared" si="22"/>
        <v>818200</v>
      </c>
      <c r="I128" s="172">
        <f t="shared" si="22"/>
        <v>851800</v>
      </c>
      <c r="J128" s="172">
        <f t="shared" si="22"/>
        <v>859000</v>
      </c>
    </row>
    <row r="129" spans="1:10" ht="13.5" customHeight="1" thickBot="1" x14ac:dyDescent="0.25">
      <c r="A129" s="158"/>
      <c r="B129" s="158"/>
      <c r="C129" s="165"/>
      <c r="D129" s="171"/>
      <c r="E129" s="202"/>
      <c r="F129" s="202"/>
      <c r="G129" s="202"/>
      <c r="H129" s="202"/>
      <c r="I129" s="202"/>
      <c r="J129" s="202"/>
    </row>
    <row r="130" spans="1:10" x14ac:dyDescent="0.2">
      <c r="A130" s="173" t="s">
        <v>175</v>
      </c>
      <c r="B130" s="173"/>
      <c r="C130" s="169"/>
      <c r="D130" s="174"/>
      <c r="E130" s="178"/>
      <c r="F130" s="178"/>
      <c r="G130" s="178"/>
      <c r="H130" s="163"/>
      <c r="I130" s="163"/>
      <c r="J130" s="163"/>
    </row>
    <row r="131" spans="1:10" x14ac:dyDescent="0.2">
      <c r="A131" s="158"/>
      <c r="B131" s="158" t="s">
        <v>369</v>
      </c>
      <c r="C131" s="158"/>
      <c r="D131" s="174"/>
      <c r="E131" s="167">
        <f t="shared" ref="E131:J131" si="23">E60</f>
        <v>0</v>
      </c>
      <c r="F131" s="167">
        <f t="shared" si="23"/>
        <v>0</v>
      </c>
      <c r="G131" s="167">
        <f t="shared" si="23"/>
        <v>0</v>
      </c>
      <c r="H131" s="167">
        <f t="shared" si="23"/>
        <v>0</v>
      </c>
      <c r="I131" s="167">
        <f t="shared" si="23"/>
        <v>0</v>
      </c>
      <c r="J131" s="167">
        <f t="shared" si="23"/>
        <v>0</v>
      </c>
    </row>
    <row r="132" spans="1:10" x14ac:dyDescent="0.2">
      <c r="A132" s="165"/>
      <c r="B132" s="165"/>
      <c r="C132" s="165" t="s">
        <v>336</v>
      </c>
      <c r="D132" s="175"/>
      <c r="E132" s="172">
        <f t="shared" ref="E132:J132" si="24">SUM(E131:E131)</f>
        <v>0</v>
      </c>
      <c r="F132" s="172">
        <f t="shared" si="24"/>
        <v>0</v>
      </c>
      <c r="G132" s="172">
        <f t="shared" si="24"/>
        <v>0</v>
      </c>
      <c r="H132" s="172">
        <f t="shared" si="24"/>
        <v>0</v>
      </c>
      <c r="I132" s="172">
        <f t="shared" si="24"/>
        <v>0</v>
      </c>
      <c r="J132" s="172">
        <f t="shared" si="24"/>
        <v>0</v>
      </c>
    </row>
    <row r="133" spans="1:10" ht="15" thickBot="1" x14ac:dyDescent="0.25">
      <c r="A133" s="165"/>
      <c r="B133" s="165"/>
      <c r="C133" s="165"/>
      <c r="D133" s="175"/>
      <c r="E133" s="202"/>
      <c r="F133" s="202"/>
      <c r="G133" s="202"/>
      <c r="H133" s="202"/>
      <c r="I133" s="202"/>
      <c r="J133" s="202"/>
    </row>
    <row r="134" spans="1:10" x14ac:dyDescent="0.2">
      <c r="A134" s="165" t="s">
        <v>337</v>
      </c>
      <c r="B134" s="158"/>
      <c r="C134" s="158"/>
      <c r="D134" s="176"/>
      <c r="E134" s="177"/>
      <c r="F134" s="177"/>
      <c r="G134" s="177"/>
      <c r="H134" s="177"/>
      <c r="I134" s="177"/>
      <c r="J134" s="177"/>
    </row>
    <row r="135" spans="1:10" x14ac:dyDescent="0.2">
      <c r="A135" s="158"/>
      <c r="B135" s="158" t="s">
        <v>369</v>
      </c>
      <c r="C135" s="158"/>
      <c r="D135" s="174"/>
      <c r="E135" s="167">
        <f t="shared" ref="E135:J135" si="25">E61</f>
        <v>518502.36</v>
      </c>
      <c r="F135" s="167">
        <f t="shared" si="25"/>
        <v>553500</v>
      </c>
      <c r="G135" s="167">
        <f t="shared" si="25"/>
        <v>553500</v>
      </c>
      <c r="H135" s="167">
        <f t="shared" si="25"/>
        <v>590900</v>
      </c>
      <c r="I135" s="167">
        <f t="shared" si="25"/>
        <v>626300</v>
      </c>
      <c r="J135" s="167">
        <f t="shared" si="25"/>
        <v>626300</v>
      </c>
    </row>
    <row r="136" spans="1:10" ht="15" thickBot="1" x14ac:dyDescent="0.25">
      <c r="A136" s="158"/>
      <c r="B136" s="158"/>
      <c r="C136" s="165" t="s">
        <v>338</v>
      </c>
      <c r="D136" s="176"/>
      <c r="E136" s="172">
        <f t="shared" ref="E136:J136" si="26">SUM(E135:E135)</f>
        <v>518502.36</v>
      </c>
      <c r="F136" s="172">
        <f t="shared" si="26"/>
        <v>553500</v>
      </c>
      <c r="G136" s="172">
        <f t="shared" si="26"/>
        <v>553500</v>
      </c>
      <c r="H136" s="172">
        <f t="shared" si="26"/>
        <v>590900</v>
      </c>
      <c r="I136" s="172">
        <f t="shared" si="26"/>
        <v>626300</v>
      </c>
      <c r="J136" s="172">
        <f t="shared" si="26"/>
        <v>626300</v>
      </c>
    </row>
    <row r="137" spans="1:10" x14ac:dyDescent="0.2">
      <c r="A137" s="176"/>
      <c r="B137" s="165"/>
      <c r="C137" s="158"/>
      <c r="D137" s="176"/>
      <c r="E137" s="178"/>
      <c r="F137" s="178"/>
      <c r="G137" s="178"/>
      <c r="H137" s="178"/>
      <c r="I137" s="178"/>
      <c r="J137" s="178"/>
    </row>
    <row r="138" spans="1:10" x14ac:dyDescent="0.2">
      <c r="A138" s="165" t="s">
        <v>177</v>
      </c>
      <c r="B138" s="158"/>
      <c r="C138" s="158"/>
      <c r="D138" s="176"/>
      <c r="E138" s="166"/>
      <c r="F138" s="166"/>
      <c r="G138" s="166"/>
      <c r="H138" s="166"/>
      <c r="I138" s="166"/>
      <c r="J138" s="166"/>
    </row>
    <row r="139" spans="1:10" x14ac:dyDescent="0.2">
      <c r="A139" s="158"/>
      <c r="B139" s="158" t="s">
        <v>369</v>
      </c>
      <c r="C139" s="158"/>
      <c r="D139" s="176"/>
      <c r="E139" s="167">
        <f t="shared" ref="E139:J139" si="27">E62</f>
        <v>0</v>
      </c>
      <c r="F139" s="167">
        <f t="shared" si="27"/>
        <v>0</v>
      </c>
      <c r="G139" s="167">
        <f t="shared" si="27"/>
        <v>0</v>
      </c>
      <c r="H139" s="167">
        <f t="shared" si="27"/>
        <v>18800</v>
      </c>
      <c r="I139" s="167">
        <f t="shared" si="27"/>
        <v>0</v>
      </c>
      <c r="J139" s="167">
        <f t="shared" si="27"/>
        <v>18800</v>
      </c>
    </row>
    <row r="140" spans="1:10" ht="15" thickBot="1" x14ac:dyDescent="0.25">
      <c r="A140" s="158"/>
      <c r="B140" s="158"/>
      <c r="C140" s="165" t="s">
        <v>339</v>
      </c>
      <c r="D140" s="176"/>
      <c r="E140" s="172">
        <f t="shared" ref="E140:J140" si="28">SUM(E139:E139)</f>
        <v>0</v>
      </c>
      <c r="F140" s="172">
        <f t="shared" si="28"/>
        <v>0</v>
      </c>
      <c r="G140" s="172">
        <f t="shared" si="28"/>
        <v>0</v>
      </c>
      <c r="H140" s="172">
        <f t="shared" si="28"/>
        <v>18800</v>
      </c>
      <c r="I140" s="172">
        <f t="shared" si="28"/>
        <v>0</v>
      </c>
      <c r="J140" s="172">
        <f t="shared" si="28"/>
        <v>18800</v>
      </c>
    </row>
    <row r="141" spans="1:10" x14ac:dyDescent="0.2">
      <c r="A141" s="176"/>
      <c r="B141" s="165"/>
      <c r="C141" s="158"/>
      <c r="D141" s="176"/>
      <c r="E141" s="178"/>
      <c r="F141" s="178"/>
      <c r="G141" s="178"/>
      <c r="H141" s="178"/>
      <c r="I141" s="178"/>
      <c r="J141" s="178"/>
    </row>
    <row r="142" spans="1:10" x14ac:dyDescent="0.2">
      <c r="A142" s="179" t="s">
        <v>274</v>
      </c>
      <c r="B142" s="165"/>
      <c r="C142" s="158"/>
      <c r="D142" s="176"/>
      <c r="E142" s="166"/>
      <c r="F142" s="166"/>
      <c r="G142" s="166"/>
      <c r="H142" s="166"/>
      <c r="I142" s="166"/>
      <c r="J142" s="166"/>
    </row>
    <row r="143" spans="1:10" x14ac:dyDescent="0.2">
      <c r="A143" s="169"/>
      <c r="B143" s="169" t="s">
        <v>369</v>
      </c>
      <c r="C143" s="158"/>
      <c r="D143" s="176"/>
      <c r="E143" s="167">
        <f t="shared" ref="E143:J143" si="29">E75</f>
        <v>187035.54</v>
      </c>
      <c r="F143" s="167">
        <f t="shared" si="29"/>
        <v>179800</v>
      </c>
      <c r="G143" s="167">
        <f t="shared" si="29"/>
        <v>179800</v>
      </c>
      <c r="H143" s="167">
        <f t="shared" si="29"/>
        <v>254800</v>
      </c>
      <c r="I143" s="167">
        <f t="shared" si="29"/>
        <v>254800</v>
      </c>
      <c r="J143" s="167">
        <f t="shared" si="29"/>
        <v>254800</v>
      </c>
    </row>
    <row r="144" spans="1:10" ht="15" thickBot="1" x14ac:dyDescent="0.25">
      <c r="A144" s="158"/>
      <c r="B144" s="158"/>
      <c r="C144" s="158" t="s">
        <v>340</v>
      </c>
      <c r="D144" s="171"/>
      <c r="E144" s="172">
        <f t="shared" ref="E144:J144" si="30">SUM(E143:E143)</f>
        <v>187035.54</v>
      </c>
      <c r="F144" s="172">
        <f t="shared" si="30"/>
        <v>179800</v>
      </c>
      <c r="G144" s="172">
        <f t="shared" si="30"/>
        <v>179800</v>
      </c>
      <c r="H144" s="172">
        <f t="shared" si="30"/>
        <v>254800</v>
      </c>
      <c r="I144" s="172">
        <f t="shared" si="30"/>
        <v>254800</v>
      </c>
      <c r="J144" s="172">
        <f t="shared" si="30"/>
        <v>254800</v>
      </c>
    </row>
    <row r="145" spans="1:10" x14ac:dyDescent="0.2">
      <c r="A145" s="158"/>
      <c r="B145" s="158"/>
      <c r="C145" s="158"/>
      <c r="D145" s="176"/>
      <c r="E145" s="178"/>
      <c r="F145" s="178"/>
      <c r="G145" s="178"/>
      <c r="H145" s="163"/>
      <c r="I145" s="163"/>
      <c r="J145" s="163"/>
    </row>
    <row r="146" spans="1:10" x14ac:dyDescent="0.2">
      <c r="A146" s="180" t="s">
        <v>14</v>
      </c>
      <c r="B146" s="158"/>
      <c r="C146" s="158"/>
      <c r="D146" s="158"/>
      <c r="E146" s="158"/>
      <c r="F146" s="158"/>
      <c r="G146" s="158"/>
      <c r="H146" s="158"/>
      <c r="I146" s="158"/>
      <c r="J146" s="158"/>
    </row>
    <row r="147" spans="1:10" x14ac:dyDescent="0.2">
      <c r="A147" s="169"/>
      <c r="B147" s="169" t="s">
        <v>369</v>
      </c>
      <c r="C147" s="169"/>
      <c r="D147" s="158"/>
      <c r="E147" s="167">
        <f t="shared" ref="E147:J147" si="31">E82</f>
        <v>0</v>
      </c>
      <c r="F147" s="167">
        <f t="shared" si="31"/>
        <v>0</v>
      </c>
      <c r="G147" s="167">
        <f t="shared" si="31"/>
        <v>0</v>
      </c>
      <c r="H147" s="167">
        <f t="shared" si="31"/>
        <v>0</v>
      </c>
      <c r="I147" s="167">
        <f t="shared" si="31"/>
        <v>0</v>
      </c>
      <c r="J147" s="167">
        <f t="shared" si="31"/>
        <v>0</v>
      </c>
    </row>
    <row r="148" spans="1:10" ht="15" thickBot="1" x14ac:dyDescent="0.25">
      <c r="A148" s="179"/>
      <c r="B148" s="179" t="s">
        <v>56</v>
      </c>
      <c r="C148" s="176"/>
      <c r="D148" s="158"/>
      <c r="E148" s="172">
        <f t="shared" ref="E148:J148" si="32">SUM(E147:E147)</f>
        <v>0</v>
      </c>
      <c r="F148" s="172">
        <f t="shared" si="32"/>
        <v>0</v>
      </c>
      <c r="G148" s="172">
        <f t="shared" si="32"/>
        <v>0</v>
      </c>
      <c r="H148" s="172">
        <f t="shared" si="32"/>
        <v>0</v>
      </c>
      <c r="I148" s="172">
        <f t="shared" si="32"/>
        <v>0</v>
      </c>
      <c r="J148" s="172">
        <f t="shared" si="32"/>
        <v>0</v>
      </c>
    </row>
    <row r="149" spans="1:10" x14ac:dyDescent="0.2">
      <c r="A149" s="158"/>
      <c r="B149" s="158"/>
      <c r="C149" s="158"/>
      <c r="D149" s="158"/>
      <c r="E149" s="178"/>
      <c r="F149" s="178"/>
      <c r="G149" s="178"/>
      <c r="H149" s="163"/>
      <c r="I149" s="163"/>
      <c r="J149" s="163"/>
    </row>
    <row r="150" spans="1:10" ht="15" thickBot="1" x14ac:dyDescent="0.25">
      <c r="A150" s="158"/>
      <c r="B150" s="158"/>
      <c r="C150" s="158"/>
      <c r="D150" s="158"/>
      <c r="E150" s="176"/>
      <c r="F150" s="203" t="s">
        <v>341</v>
      </c>
      <c r="G150" s="176"/>
      <c r="H150" s="176"/>
      <c r="I150" s="181"/>
      <c r="J150" s="181"/>
    </row>
    <row r="151" spans="1:10" ht="7.5" customHeight="1" thickTop="1" x14ac:dyDescent="0.2">
      <c r="A151" s="182"/>
      <c r="B151" s="182"/>
      <c r="C151" s="182"/>
      <c r="D151" s="182"/>
      <c r="E151" s="182"/>
      <c r="F151" s="204"/>
      <c r="G151" s="182"/>
      <c r="H151" s="182"/>
      <c r="I151" s="182"/>
      <c r="J151" s="182"/>
    </row>
    <row r="152" spans="1:10" x14ac:dyDescent="0.2">
      <c r="A152" s="183"/>
      <c r="B152" s="183">
        <v>210</v>
      </c>
      <c r="C152" s="158" t="s">
        <v>6</v>
      </c>
      <c r="D152" s="158"/>
      <c r="E152" s="205">
        <f t="shared" ref="E152:J167" si="33">SUMIF($A$42:$A$980,$B152,E$42:E$980)</f>
        <v>802691.58</v>
      </c>
      <c r="F152" s="205">
        <f t="shared" si="33"/>
        <v>859400</v>
      </c>
      <c r="G152" s="205">
        <f t="shared" si="33"/>
        <v>859400</v>
      </c>
      <c r="H152" s="205">
        <f t="shared" si="33"/>
        <v>818200</v>
      </c>
      <c r="I152" s="205">
        <f t="shared" si="33"/>
        <v>851800</v>
      </c>
      <c r="J152" s="205">
        <f t="shared" si="33"/>
        <v>859000</v>
      </c>
    </row>
    <row r="153" spans="1:10" x14ac:dyDescent="0.2">
      <c r="A153" s="183"/>
      <c r="B153" s="183">
        <v>212</v>
      </c>
      <c r="C153" s="158" t="s">
        <v>8</v>
      </c>
      <c r="D153" s="158"/>
      <c r="E153" s="167">
        <f t="shared" si="33"/>
        <v>0</v>
      </c>
      <c r="F153" s="167">
        <f t="shared" si="33"/>
        <v>0</v>
      </c>
      <c r="G153" s="167">
        <f t="shared" si="33"/>
        <v>0</v>
      </c>
      <c r="H153" s="167">
        <f t="shared" si="33"/>
        <v>0</v>
      </c>
      <c r="I153" s="167">
        <f t="shared" si="33"/>
        <v>0</v>
      </c>
      <c r="J153" s="167">
        <f t="shared" si="33"/>
        <v>0</v>
      </c>
    </row>
    <row r="154" spans="1:10" x14ac:dyDescent="0.2">
      <c r="A154" s="183"/>
      <c r="B154" s="183">
        <v>213</v>
      </c>
      <c r="C154" s="158" t="s">
        <v>182</v>
      </c>
      <c r="D154" s="158"/>
      <c r="E154" s="167">
        <f t="shared" si="33"/>
        <v>0</v>
      </c>
      <c r="F154" s="167">
        <f t="shared" si="33"/>
        <v>0</v>
      </c>
      <c r="G154" s="167">
        <f t="shared" si="33"/>
        <v>0</v>
      </c>
      <c r="H154" s="167">
        <f t="shared" si="33"/>
        <v>0</v>
      </c>
      <c r="I154" s="167">
        <f t="shared" si="33"/>
        <v>0</v>
      </c>
      <c r="J154" s="167">
        <f t="shared" si="33"/>
        <v>0</v>
      </c>
    </row>
    <row r="155" spans="1:10" x14ac:dyDescent="0.2">
      <c r="A155" s="183"/>
      <c r="B155" s="183">
        <v>216</v>
      </c>
      <c r="C155" s="158" t="s">
        <v>9</v>
      </c>
      <c r="D155" s="158"/>
      <c r="E155" s="167">
        <f t="shared" si="33"/>
        <v>518502.36</v>
      </c>
      <c r="F155" s="167">
        <f t="shared" si="33"/>
        <v>553500</v>
      </c>
      <c r="G155" s="167">
        <f t="shared" si="33"/>
        <v>553500</v>
      </c>
      <c r="H155" s="167">
        <f t="shared" si="33"/>
        <v>590900</v>
      </c>
      <c r="I155" s="167">
        <f t="shared" si="33"/>
        <v>626300</v>
      </c>
      <c r="J155" s="167">
        <f t="shared" si="33"/>
        <v>626300</v>
      </c>
    </row>
    <row r="156" spans="1:10" x14ac:dyDescent="0.2">
      <c r="A156" s="183"/>
      <c r="B156" s="183">
        <v>218</v>
      </c>
      <c r="C156" s="158" t="s">
        <v>183</v>
      </c>
      <c r="D156" s="158"/>
      <c r="E156" s="167">
        <f t="shared" si="33"/>
        <v>0</v>
      </c>
      <c r="F156" s="167">
        <f t="shared" si="33"/>
        <v>0</v>
      </c>
      <c r="G156" s="167">
        <f t="shared" si="33"/>
        <v>0</v>
      </c>
      <c r="H156" s="167">
        <f t="shared" si="33"/>
        <v>18800</v>
      </c>
      <c r="I156" s="167">
        <f t="shared" si="33"/>
        <v>0</v>
      </c>
      <c r="J156" s="167">
        <f t="shared" si="33"/>
        <v>18800</v>
      </c>
    </row>
    <row r="157" spans="1:10" x14ac:dyDescent="0.2">
      <c r="A157" s="183"/>
      <c r="B157" s="183">
        <v>219</v>
      </c>
      <c r="C157" s="158" t="s">
        <v>184</v>
      </c>
      <c r="D157" s="158"/>
      <c r="E157" s="167">
        <f t="shared" si="33"/>
        <v>0</v>
      </c>
      <c r="F157" s="167">
        <f t="shared" si="33"/>
        <v>0</v>
      </c>
      <c r="G157" s="167">
        <f t="shared" si="33"/>
        <v>0</v>
      </c>
      <c r="H157" s="167">
        <f t="shared" si="33"/>
        <v>0</v>
      </c>
      <c r="I157" s="167">
        <f t="shared" si="33"/>
        <v>0</v>
      </c>
      <c r="J157" s="167">
        <f t="shared" si="33"/>
        <v>0</v>
      </c>
    </row>
    <row r="158" spans="1:10" x14ac:dyDescent="0.2">
      <c r="A158" s="183"/>
      <c r="B158" s="183">
        <v>220</v>
      </c>
      <c r="C158" s="158" t="s">
        <v>185</v>
      </c>
      <c r="D158" s="158"/>
      <c r="E158" s="167">
        <f t="shared" si="33"/>
        <v>0</v>
      </c>
      <c r="F158" s="167">
        <f t="shared" si="33"/>
        <v>0</v>
      </c>
      <c r="G158" s="167">
        <f t="shared" si="33"/>
        <v>0</v>
      </c>
      <c r="H158" s="167">
        <f t="shared" si="33"/>
        <v>0</v>
      </c>
      <c r="I158" s="167">
        <f t="shared" si="33"/>
        <v>0</v>
      </c>
      <c r="J158" s="167">
        <f t="shared" si="33"/>
        <v>0</v>
      </c>
    </row>
    <row r="159" spans="1:10" x14ac:dyDescent="0.2">
      <c r="A159" s="183"/>
      <c r="B159" s="183">
        <v>222</v>
      </c>
      <c r="C159" s="158" t="s">
        <v>186</v>
      </c>
      <c r="D159" s="158"/>
      <c r="E159" s="167">
        <f t="shared" si="33"/>
        <v>71918.210000000006</v>
      </c>
      <c r="F159" s="167">
        <f t="shared" si="33"/>
        <v>50000</v>
      </c>
      <c r="G159" s="167">
        <f t="shared" si="33"/>
        <v>50000</v>
      </c>
      <c r="H159" s="167">
        <f t="shared" si="33"/>
        <v>65000</v>
      </c>
      <c r="I159" s="167">
        <f t="shared" si="33"/>
        <v>65000</v>
      </c>
      <c r="J159" s="167">
        <f t="shared" si="33"/>
        <v>65000</v>
      </c>
    </row>
    <row r="160" spans="1:10" x14ac:dyDescent="0.2">
      <c r="A160" s="183"/>
      <c r="B160" s="183">
        <v>224</v>
      </c>
      <c r="C160" s="158" t="s">
        <v>187</v>
      </c>
      <c r="D160" s="158"/>
      <c r="E160" s="167">
        <f t="shared" si="33"/>
        <v>17318.259999999998</v>
      </c>
      <c r="F160" s="167">
        <f t="shared" si="33"/>
        <v>35000</v>
      </c>
      <c r="G160" s="167">
        <f t="shared" si="33"/>
        <v>35000</v>
      </c>
      <c r="H160" s="167">
        <f t="shared" si="33"/>
        <v>27000</v>
      </c>
      <c r="I160" s="167">
        <f t="shared" si="33"/>
        <v>27000</v>
      </c>
      <c r="J160" s="167">
        <f t="shared" si="33"/>
        <v>27000</v>
      </c>
    </row>
    <row r="161" spans="1:10" x14ac:dyDescent="0.2">
      <c r="A161" s="183"/>
      <c r="B161" s="183">
        <v>226</v>
      </c>
      <c r="C161" s="158" t="s">
        <v>188</v>
      </c>
      <c r="D161" s="158"/>
      <c r="E161" s="167">
        <f t="shared" si="33"/>
        <v>13829.54</v>
      </c>
      <c r="F161" s="167">
        <f t="shared" si="33"/>
        <v>13000</v>
      </c>
      <c r="G161" s="167">
        <f t="shared" si="33"/>
        <v>13000</v>
      </c>
      <c r="H161" s="167">
        <f t="shared" si="33"/>
        <v>13000</v>
      </c>
      <c r="I161" s="167">
        <f t="shared" si="33"/>
        <v>13000</v>
      </c>
      <c r="J161" s="167">
        <f t="shared" si="33"/>
        <v>13000</v>
      </c>
    </row>
    <row r="162" spans="1:10" x14ac:dyDescent="0.2">
      <c r="A162" s="183"/>
      <c r="B162" s="183">
        <v>228</v>
      </c>
      <c r="C162" s="158" t="s">
        <v>189</v>
      </c>
      <c r="D162" s="158"/>
      <c r="E162" s="167">
        <f t="shared" si="33"/>
        <v>19990.05</v>
      </c>
      <c r="F162" s="167">
        <f t="shared" si="33"/>
        <v>20000</v>
      </c>
      <c r="G162" s="167">
        <f t="shared" si="33"/>
        <v>20000</v>
      </c>
      <c r="H162" s="167">
        <f t="shared" si="33"/>
        <v>20000</v>
      </c>
      <c r="I162" s="167">
        <f t="shared" si="33"/>
        <v>20000</v>
      </c>
      <c r="J162" s="167">
        <f t="shared" si="33"/>
        <v>20000</v>
      </c>
    </row>
    <row r="163" spans="1:10" x14ac:dyDescent="0.2">
      <c r="A163" s="183"/>
      <c r="B163" s="183">
        <v>229</v>
      </c>
      <c r="C163" s="158" t="s">
        <v>190</v>
      </c>
      <c r="D163" s="158"/>
      <c r="E163" s="167">
        <f t="shared" si="33"/>
        <v>0</v>
      </c>
      <c r="F163" s="167">
        <f t="shared" si="33"/>
        <v>0</v>
      </c>
      <c r="G163" s="167">
        <f t="shared" si="33"/>
        <v>0</v>
      </c>
      <c r="H163" s="167">
        <f t="shared" si="33"/>
        <v>0</v>
      </c>
      <c r="I163" s="167">
        <f t="shared" si="33"/>
        <v>0</v>
      </c>
      <c r="J163" s="167">
        <f t="shared" si="33"/>
        <v>0</v>
      </c>
    </row>
    <row r="164" spans="1:10" x14ac:dyDescent="0.2">
      <c r="A164" s="183"/>
      <c r="B164" s="183">
        <v>230</v>
      </c>
      <c r="C164" s="158" t="s">
        <v>191</v>
      </c>
      <c r="D164" s="158"/>
      <c r="E164" s="167">
        <f t="shared" si="33"/>
        <v>0</v>
      </c>
      <c r="F164" s="167">
        <f t="shared" si="33"/>
        <v>0</v>
      </c>
      <c r="G164" s="167">
        <f t="shared" si="33"/>
        <v>0</v>
      </c>
      <c r="H164" s="167">
        <f t="shared" si="33"/>
        <v>0</v>
      </c>
      <c r="I164" s="167">
        <f t="shared" si="33"/>
        <v>0</v>
      </c>
      <c r="J164" s="167">
        <f t="shared" si="33"/>
        <v>0</v>
      </c>
    </row>
    <row r="165" spans="1:10" x14ac:dyDescent="0.2">
      <c r="A165" s="183"/>
      <c r="B165" s="183">
        <v>232</v>
      </c>
      <c r="C165" s="158" t="s">
        <v>192</v>
      </c>
      <c r="D165" s="158"/>
      <c r="E165" s="167">
        <f t="shared" si="33"/>
        <v>3748.9</v>
      </c>
      <c r="F165" s="167">
        <f t="shared" si="33"/>
        <v>3300</v>
      </c>
      <c r="G165" s="167">
        <f t="shared" si="33"/>
        <v>3300</v>
      </c>
      <c r="H165" s="167">
        <f t="shared" si="33"/>
        <v>3300</v>
      </c>
      <c r="I165" s="167">
        <f t="shared" si="33"/>
        <v>3300</v>
      </c>
      <c r="J165" s="167">
        <f t="shared" si="33"/>
        <v>3300</v>
      </c>
    </row>
    <row r="166" spans="1:10" x14ac:dyDescent="0.2">
      <c r="A166" s="183"/>
      <c r="B166" s="183">
        <v>234</v>
      </c>
      <c r="C166" s="158" t="s">
        <v>193</v>
      </c>
      <c r="D166" s="158"/>
      <c r="E166" s="167">
        <f t="shared" si="33"/>
        <v>0</v>
      </c>
      <c r="F166" s="167">
        <f t="shared" si="33"/>
        <v>0</v>
      </c>
      <c r="G166" s="167">
        <f t="shared" si="33"/>
        <v>0</v>
      </c>
      <c r="H166" s="167">
        <f t="shared" si="33"/>
        <v>0</v>
      </c>
      <c r="I166" s="167">
        <f t="shared" si="33"/>
        <v>0</v>
      </c>
      <c r="J166" s="167">
        <f t="shared" si="33"/>
        <v>0</v>
      </c>
    </row>
    <row r="167" spans="1:10" x14ac:dyDescent="0.2">
      <c r="A167" s="183"/>
      <c r="B167" s="183">
        <v>236</v>
      </c>
      <c r="C167" s="158" t="s">
        <v>194</v>
      </c>
      <c r="D167" s="158"/>
      <c r="E167" s="167">
        <f t="shared" si="33"/>
        <v>0</v>
      </c>
      <c r="F167" s="167">
        <f t="shared" si="33"/>
        <v>27000</v>
      </c>
      <c r="G167" s="167">
        <f t="shared" si="33"/>
        <v>27000</v>
      </c>
      <c r="H167" s="167">
        <f t="shared" si="33"/>
        <v>20000</v>
      </c>
      <c r="I167" s="167">
        <f t="shared" si="33"/>
        <v>20000</v>
      </c>
      <c r="J167" s="167">
        <f t="shared" si="33"/>
        <v>20000</v>
      </c>
    </row>
    <row r="168" spans="1:10" x14ac:dyDescent="0.2">
      <c r="A168" s="183"/>
      <c r="B168" s="183">
        <v>238</v>
      </c>
      <c r="C168" s="158" t="s">
        <v>195</v>
      </c>
      <c r="D168" s="158"/>
      <c r="E168" s="167">
        <f t="shared" ref="E168:J183" si="34">SUMIF($A$42:$A$980,$B168,E$42:E$980)</f>
        <v>0</v>
      </c>
      <c r="F168" s="167">
        <f t="shared" si="34"/>
        <v>0</v>
      </c>
      <c r="G168" s="167">
        <f t="shared" si="34"/>
        <v>0</v>
      </c>
      <c r="H168" s="167">
        <f t="shared" si="34"/>
        <v>0</v>
      </c>
      <c r="I168" s="167">
        <f t="shared" si="34"/>
        <v>0</v>
      </c>
      <c r="J168" s="167">
        <f t="shared" si="34"/>
        <v>0</v>
      </c>
    </row>
    <row r="169" spans="1:10" x14ac:dyDescent="0.2">
      <c r="A169" s="183"/>
      <c r="B169" s="183">
        <v>240</v>
      </c>
      <c r="C169" s="158" t="s">
        <v>196</v>
      </c>
      <c r="D169" s="158"/>
      <c r="E169" s="167">
        <f t="shared" si="34"/>
        <v>0</v>
      </c>
      <c r="F169" s="167">
        <f t="shared" si="34"/>
        <v>0</v>
      </c>
      <c r="G169" s="167">
        <f t="shared" si="34"/>
        <v>0</v>
      </c>
      <c r="H169" s="167">
        <f t="shared" si="34"/>
        <v>0</v>
      </c>
      <c r="I169" s="167">
        <f t="shared" si="34"/>
        <v>0</v>
      </c>
      <c r="J169" s="167">
        <f t="shared" si="34"/>
        <v>0</v>
      </c>
    </row>
    <row r="170" spans="1:10" x14ac:dyDescent="0.2">
      <c r="A170" s="183"/>
      <c r="B170" s="183">
        <v>242</v>
      </c>
      <c r="C170" s="158" t="s">
        <v>197</v>
      </c>
      <c r="D170" s="158"/>
      <c r="E170" s="167">
        <f t="shared" si="34"/>
        <v>0</v>
      </c>
      <c r="F170" s="167">
        <f t="shared" si="34"/>
        <v>0</v>
      </c>
      <c r="G170" s="167">
        <f t="shared" si="34"/>
        <v>0</v>
      </c>
      <c r="H170" s="167">
        <f t="shared" si="34"/>
        <v>0</v>
      </c>
      <c r="I170" s="167">
        <f t="shared" si="34"/>
        <v>0</v>
      </c>
      <c r="J170" s="167">
        <f t="shared" si="34"/>
        <v>0</v>
      </c>
    </row>
    <row r="171" spans="1:10" x14ac:dyDescent="0.2">
      <c r="A171" s="183"/>
      <c r="B171" s="183">
        <v>244</v>
      </c>
      <c r="C171" s="158" t="s">
        <v>198</v>
      </c>
      <c r="D171" s="158"/>
      <c r="E171" s="167">
        <f t="shared" si="34"/>
        <v>0</v>
      </c>
      <c r="F171" s="167">
        <f t="shared" si="34"/>
        <v>0</v>
      </c>
      <c r="G171" s="167">
        <f t="shared" si="34"/>
        <v>0</v>
      </c>
      <c r="H171" s="167">
        <f t="shared" si="34"/>
        <v>0</v>
      </c>
      <c r="I171" s="167">
        <f t="shared" si="34"/>
        <v>0</v>
      </c>
      <c r="J171" s="167">
        <f t="shared" si="34"/>
        <v>0</v>
      </c>
    </row>
    <row r="172" spans="1:10" x14ac:dyDescent="0.2">
      <c r="A172" s="183"/>
      <c r="B172" s="183">
        <v>246</v>
      </c>
      <c r="C172" s="158" t="s">
        <v>199</v>
      </c>
      <c r="D172" s="158"/>
      <c r="E172" s="167">
        <f t="shared" si="34"/>
        <v>1228.5</v>
      </c>
      <c r="F172" s="167">
        <f t="shared" si="34"/>
        <v>1500</v>
      </c>
      <c r="G172" s="167">
        <f t="shared" si="34"/>
        <v>1500</v>
      </c>
      <c r="H172" s="167">
        <f t="shared" si="34"/>
        <v>1500</v>
      </c>
      <c r="I172" s="167">
        <f t="shared" si="34"/>
        <v>1500</v>
      </c>
      <c r="J172" s="167">
        <f t="shared" si="34"/>
        <v>1500</v>
      </c>
    </row>
    <row r="173" spans="1:10" x14ac:dyDescent="0.2">
      <c r="A173" s="183"/>
      <c r="B173" s="183">
        <v>247</v>
      </c>
      <c r="C173" s="158" t="s">
        <v>200</v>
      </c>
      <c r="D173" s="158"/>
      <c r="E173" s="167">
        <f t="shared" si="34"/>
        <v>0</v>
      </c>
      <c r="F173" s="167">
        <f t="shared" si="34"/>
        <v>0</v>
      </c>
      <c r="G173" s="167">
        <f t="shared" si="34"/>
        <v>0</v>
      </c>
      <c r="H173" s="167">
        <f t="shared" si="34"/>
        <v>0</v>
      </c>
      <c r="I173" s="167">
        <f t="shared" si="34"/>
        <v>0</v>
      </c>
      <c r="J173" s="167">
        <f t="shared" si="34"/>
        <v>0</v>
      </c>
    </row>
    <row r="174" spans="1:10" x14ac:dyDescent="0.2">
      <c r="A174" s="183"/>
      <c r="B174" s="183">
        <v>260</v>
      </c>
      <c r="C174" s="158" t="s">
        <v>201</v>
      </c>
      <c r="D174" s="158"/>
      <c r="E174" s="167">
        <f t="shared" si="34"/>
        <v>0</v>
      </c>
      <c r="F174" s="167">
        <f t="shared" si="34"/>
        <v>0</v>
      </c>
      <c r="G174" s="167">
        <f t="shared" si="34"/>
        <v>0</v>
      </c>
      <c r="H174" s="167">
        <f t="shared" si="34"/>
        <v>0</v>
      </c>
      <c r="I174" s="167">
        <f t="shared" si="34"/>
        <v>0</v>
      </c>
      <c r="J174" s="167">
        <f t="shared" si="34"/>
        <v>0</v>
      </c>
    </row>
    <row r="175" spans="1:10" x14ac:dyDescent="0.2">
      <c r="A175" s="183"/>
      <c r="B175" s="183">
        <v>261</v>
      </c>
      <c r="C175" s="158" t="s">
        <v>202</v>
      </c>
      <c r="D175" s="158"/>
      <c r="E175" s="167">
        <f t="shared" si="34"/>
        <v>0</v>
      </c>
      <c r="F175" s="167">
        <f t="shared" si="34"/>
        <v>0</v>
      </c>
      <c r="G175" s="167">
        <f t="shared" si="34"/>
        <v>0</v>
      </c>
      <c r="H175" s="167">
        <f t="shared" si="34"/>
        <v>0</v>
      </c>
      <c r="I175" s="167">
        <f t="shared" si="34"/>
        <v>0</v>
      </c>
      <c r="J175" s="167">
        <f t="shared" si="34"/>
        <v>0</v>
      </c>
    </row>
    <row r="176" spans="1:10" x14ac:dyDescent="0.2">
      <c r="A176" s="183"/>
      <c r="B176" s="183">
        <v>262</v>
      </c>
      <c r="C176" s="158" t="s">
        <v>203</v>
      </c>
      <c r="D176" s="158"/>
      <c r="E176" s="167">
        <f t="shared" si="34"/>
        <v>24304.98</v>
      </c>
      <c r="F176" s="167">
        <f t="shared" si="34"/>
        <v>0</v>
      </c>
      <c r="G176" s="167">
        <f t="shared" si="34"/>
        <v>0</v>
      </c>
      <c r="H176" s="167">
        <f t="shared" si="34"/>
        <v>0</v>
      </c>
      <c r="I176" s="167">
        <f t="shared" si="34"/>
        <v>0</v>
      </c>
      <c r="J176" s="167">
        <f t="shared" si="34"/>
        <v>0</v>
      </c>
    </row>
    <row r="177" spans="1:10" x14ac:dyDescent="0.2">
      <c r="A177" s="183"/>
      <c r="B177" s="183">
        <v>265</v>
      </c>
      <c r="C177" s="158" t="s">
        <v>204</v>
      </c>
      <c r="D177" s="158"/>
      <c r="E177" s="167">
        <f t="shared" si="34"/>
        <v>0</v>
      </c>
      <c r="F177" s="167">
        <f t="shared" si="34"/>
        <v>0</v>
      </c>
      <c r="G177" s="167">
        <f t="shared" si="34"/>
        <v>0</v>
      </c>
      <c r="H177" s="167">
        <f t="shared" si="34"/>
        <v>0</v>
      </c>
      <c r="I177" s="167">
        <f t="shared" si="34"/>
        <v>0</v>
      </c>
      <c r="J177" s="167">
        <f t="shared" si="34"/>
        <v>0</v>
      </c>
    </row>
    <row r="178" spans="1:10" x14ac:dyDescent="0.2">
      <c r="A178" s="183"/>
      <c r="B178" s="183">
        <v>266</v>
      </c>
      <c r="C178" s="158" t="s">
        <v>205</v>
      </c>
      <c r="D178" s="158"/>
      <c r="E178" s="167">
        <f t="shared" si="34"/>
        <v>0</v>
      </c>
      <c r="F178" s="167">
        <f t="shared" si="34"/>
        <v>0</v>
      </c>
      <c r="G178" s="167">
        <f t="shared" si="34"/>
        <v>0</v>
      </c>
      <c r="H178" s="167">
        <f t="shared" si="34"/>
        <v>0</v>
      </c>
      <c r="I178" s="167">
        <f t="shared" si="34"/>
        <v>0</v>
      </c>
      <c r="J178" s="167">
        <f t="shared" si="34"/>
        <v>0</v>
      </c>
    </row>
    <row r="179" spans="1:10" x14ac:dyDescent="0.2">
      <c r="A179" s="183"/>
      <c r="B179" s="183">
        <v>270</v>
      </c>
      <c r="C179" s="158" t="s">
        <v>206</v>
      </c>
      <c r="D179" s="158"/>
      <c r="E179" s="167">
        <f t="shared" si="34"/>
        <v>0</v>
      </c>
      <c r="F179" s="167">
        <f t="shared" si="34"/>
        <v>0</v>
      </c>
      <c r="G179" s="167">
        <f t="shared" si="34"/>
        <v>0</v>
      </c>
      <c r="H179" s="167">
        <f t="shared" si="34"/>
        <v>0</v>
      </c>
      <c r="I179" s="167">
        <f t="shared" si="34"/>
        <v>0</v>
      </c>
      <c r="J179" s="167">
        <f t="shared" si="34"/>
        <v>0</v>
      </c>
    </row>
    <row r="180" spans="1:10" x14ac:dyDescent="0.2">
      <c r="A180" s="183"/>
      <c r="B180" s="183">
        <v>272</v>
      </c>
      <c r="C180" s="158" t="s">
        <v>207</v>
      </c>
      <c r="D180" s="158"/>
      <c r="E180" s="167">
        <f t="shared" si="34"/>
        <v>0</v>
      </c>
      <c r="F180" s="167">
        <f t="shared" si="34"/>
        <v>0</v>
      </c>
      <c r="G180" s="167">
        <f t="shared" si="34"/>
        <v>0</v>
      </c>
      <c r="H180" s="167">
        <f t="shared" si="34"/>
        <v>75000</v>
      </c>
      <c r="I180" s="167">
        <f t="shared" si="34"/>
        <v>75000</v>
      </c>
      <c r="J180" s="167">
        <f t="shared" si="34"/>
        <v>75000</v>
      </c>
    </row>
    <row r="181" spans="1:10" x14ac:dyDescent="0.2">
      <c r="A181" s="183"/>
      <c r="B181" s="183">
        <v>273</v>
      </c>
      <c r="C181" s="158" t="s">
        <v>208</v>
      </c>
      <c r="D181" s="158"/>
      <c r="E181" s="167">
        <f t="shared" si="34"/>
        <v>0</v>
      </c>
      <c r="F181" s="167">
        <f t="shared" si="34"/>
        <v>0</v>
      </c>
      <c r="G181" s="167">
        <f t="shared" si="34"/>
        <v>0</v>
      </c>
      <c r="H181" s="167">
        <f t="shared" si="34"/>
        <v>0</v>
      </c>
      <c r="I181" s="167">
        <f t="shared" si="34"/>
        <v>0</v>
      </c>
      <c r="J181" s="167">
        <f t="shared" si="34"/>
        <v>0</v>
      </c>
    </row>
    <row r="182" spans="1:10" x14ac:dyDescent="0.2">
      <c r="A182" s="183"/>
      <c r="B182" s="183">
        <v>274</v>
      </c>
      <c r="C182" s="158" t="s">
        <v>209</v>
      </c>
      <c r="D182" s="158"/>
      <c r="E182" s="167">
        <f t="shared" si="34"/>
        <v>0</v>
      </c>
      <c r="F182" s="167">
        <f t="shared" si="34"/>
        <v>0</v>
      </c>
      <c r="G182" s="167">
        <f t="shared" si="34"/>
        <v>0</v>
      </c>
      <c r="H182" s="167">
        <f t="shared" si="34"/>
        <v>0</v>
      </c>
      <c r="I182" s="167">
        <f t="shared" si="34"/>
        <v>0</v>
      </c>
      <c r="J182" s="167">
        <f t="shared" si="34"/>
        <v>0</v>
      </c>
    </row>
    <row r="183" spans="1:10" x14ac:dyDescent="0.2">
      <c r="A183" s="183"/>
      <c r="B183" s="183">
        <v>275</v>
      </c>
      <c r="C183" s="158" t="s">
        <v>210</v>
      </c>
      <c r="D183" s="158"/>
      <c r="E183" s="167">
        <f t="shared" si="34"/>
        <v>34697.1</v>
      </c>
      <c r="F183" s="167">
        <f t="shared" si="34"/>
        <v>30000</v>
      </c>
      <c r="G183" s="167">
        <f t="shared" si="34"/>
        <v>30000</v>
      </c>
      <c r="H183" s="167">
        <f t="shared" si="34"/>
        <v>30000</v>
      </c>
      <c r="I183" s="167">
        <f t="shared" si="34"/>
        <v>30000</v>
      </c>
      <c r="J183" s="167">
        <f t="shared" si="34"/>
        <v>30000</v>
      </c>
    </row>
    <row r="184" spans="1:10" x14ac:dyDescent="0.2">
      <c r="A184" s="183"/>
      <c r="B184" s="183">
        <v>276</v>
      </c>
      <c r="C184" s="158" t="s">
        <v>211</v>
      </c>
      <c r="D184" s="158"/>
      <c r="E184" s="167">
        <f t="shared" ref="E184:J193" si="35">SUMIF($A$42:$A$980,$B184,E$42:E$980)</f>
        <v>0</v>
      </c>
      <c r="F184" s="167">
        <f t="shared" si="35"/>
        <v>0</v>
      </c>
      <c r="G184" s="167">
        <f t="shared" si="35"/>
        <v>0</v>
      </c>
      <c r="H184" s="167">
        <f t="shared" si="35"/>
        <v>0</v>
      </c>
      <c r="I184" s="167">
        <f t="shared" si="35"/>
        <v>0</v>
      </c>
      <c r="J184" s="167">
        <f t="shared" si="35"/>
        <v>0</v>
      </c>
    </row>
    <row r="185" spans="1:10" x14ac:dyDescent="0.2">
      <c r="A185" s="183"/>
      <c r="B185" s="183">
        <v>277</v>
      </c>
      <c r="C185" s="158" t="s">
        <v>212</v>
      </c>
      <c r="D185" s="158"/>
      <c r="E185" s="167">
        <f t="shared" si="35"/>
        <v>0</v>
      </c>
      <c r="F185" s="167">
        <f t="shared" si="35"/>
        <v>0</v>
      </c>
      <c r="G185" s="167">
        <f t="shared" si="35"/>
        <v>0</v>
      </c>
      <c r="H185" s="167">
        <f t="shared" si="35"/>
        <v>0</v>
      </c>
      <c r="I185" s="167">
        <f t="shared" si="35"/>
        <v>0</v>
      </c>
      <c r="J185" s="167">
        <f t="shared" si="35"/>
        <v>0</v>
      </c>
    </row>
    <row r="186" spans="1:10" x14ac:dyDescent="0.2">
      <c r="A186" s="183"/>
      <c r="B186" s="183">
        <v>278</v>
      </c>
      <c r="C186" s="158" t="s">
        <v>213</v>
      </c>
      <c r="D186" s="158"/>
      <c r="E186" s="167">
        <f t="shared" si="35"/>
        <v>0</v>
      </c>
      <c r="F186" s="167">
        <f t="shared" si="35"/>
        <v>0</v>
      </c>
      <c r="G186" s="167">
        <f t="shared" si="35"/>
        <v>0</v>
      </c>
      <c r="H186" s="167">
        <f t="shared" si="35"/>
        <v>0</v>
      </c>
      <c r="I186" s="167">
        <f t="shared" si="35"/>
        <v>0</v>
      </c>
      <c r="J186" s="167">
        <f t="shared" si="35"/>
        <v>0</v>
      </c>
    </row>
    <row r="187" spans="1:10" x14ac:dyDescent="0.2">
      <c r="A187" s="183"/>
      <c r="B187" s="183">
        <v>279</v>
      </c>
      <c r="C187" s="158" t="s">
        <v>214</v>
      </c>
      <c r="D187" s="158"/>
      <c r="E187" s="167">
        <f t="shared" si="35"/>
        <v>0</v>
      </c>
      <c r="F187" s="167">
        <f t="shared" si="35"/>
        <v>0</v>
      </c>
      <c r="G187" s="167">
        <f t="shared" si="35"/>
        <v>0</v>
      </c>
      <c r="H187" s="167">
        <f t="shared" si="35"/>
        <v>0</v>
      </c>
      <c r="I187" s="167">
        <f t="shared" si="35"/>
        <v>0</v>
      </c>
      <c r="J187" s="167">
        <f t="shared" si="35"/>
        <v>0</v>
      </c>
    </row>
    <row r="188" spans="1:10" x14ac:dyDescent="0.2">
      <c r="A188" s="183"/>
      <c r="B188" s="183">
        <v>280</v>
      </c>
      <c r="C188" s="158" t="s">
        <v>215</v>
      </c>
      <c r="D188" s="158"/>
      <c r="E188" s="167">
        <f t="shared" si="35"/>
        <v>0</v>
      </c>
      <c r="F188" s="167">
        <f t="shared" si="35"/>
        <v>0</v>
      </c>
      <c r="G188" s="167">
        <f t="shared" si="35"/>
        <v>0</v>
      </c>
      <c r="H188" s="167">
        <f t="shared" si="35"/>
        <v>0</v>
      </c>
      <c r="I188" s="167">
        <f t="shared" si="35"/>
        <v>0</v>
      </c>
      <c r="J188" s="167">
        <f t="shared" si="35"/>
        <v>0</v>
      </c>
    </row>
    <row r="189" spans="1:10" x14ac:dyDescent="0.2">
      <c r="A189" s="183"/>
      <c r="B189" s="183">
        <v>281</v>
      </c>
      <c r="C189" s="158" t="s">
        <v>216</v>
      </c>
      <c r="D189" s="158"/>
      <c r="E189" s="167">
        <f t="shared" si="35"/>
        <v>0</v>
      </c>
      <c r="F189" s="167">
        <f t="shared" si="35"/>
        <v>0</v>
      </c>
      <c r="G189" s="167">
        <f t="shared" si="35"/>
        <v>0</v>
      </c>
      <c r="H189" s="167">
        <f t="shared" si="35"/>
        <v>0</v>
      </c>
      <c r="I189" s="167">
        <f t="shared" si="35"/>
        <v>0</v>
      </c>
      <c r="J189" s="167">
        <f t="shared" si="35"/>
        <v>0</v>
      </c>
    </row>
    <row r="190" spans="1:10" x14ac:dyDescent="0.2">
      <c r="A190" s="183"/>
      <c r="B190" s="183">
        <v>282</v>
      </c>
      <c r="C190" s="158" t="s">
        <v>217</v>
      </c>
      <c r="D190" s="158"/>
      <c r="E190" s="167">
        <f t="shared" si="35"/>
        <v>0</v>
      </c>
      <c r="F190" s="167">
        <f t="shared" si="35"/>
        <v>0</v>
      </c>
      <c r="G190" s="167">
        <f t="shared" si="35"/>
        <v>0</v>
      </c>
      <c r="H190" s="167">
        <f t="shared" si="35"/>
        <v>0</v>
      </c>
      <c r="I190" s="167">
        <f t="shared" si="35"/>
        <v>0</v>
      </c>
      <c r="J190" s="167">
        <f t="shared" si="35"/>
        <v>0</v>
      </c>
    </row>
    <row r="191" spans="1:10" x14ac:dyDescent="0.2">
      <c r="A191" s="183"/>
      <c r="B191" s="183">
        <v>283</v>
      </c>
      <c r="C191" s="158" t="s">
        <v>218</v>
      </c>
      <c r="D191" s="158"/>
      <c r="E191" s="167">
        <f t="shared" si="35"/>
        <v>0</v>
      </c>
      <c r="F191" s="167">
        <f t="shared" si="35"/>
        <v>0</v>
      </c>
      <c r="G191" s="167">
        <f t="shared" si="35"/>
        <v>0</v>
      </c>
      <c r="H191" s="167">
        <f t="shared" si="35"/>
        <v>0</v>
      </c>
      <c r="I191" s="167">
        <f t="shared" si="35"/>
        <v>0</v>
      </c>
      <c r="J191" s="167">
        <f t="shared" si="35"/>
        <v>0</v>
      </c>
    </row>
    <row r="192" spans="1:10" x14ac:dyDescent="0.2">
      <c r="A192" s="183"/>
      <c r="B192" s="183">
        <v>290</v>
      </c>
      <c r="C192" s="158" t="s">
        <v>220</v>
      </c>
      <c r="D192" s="158"/>
      <c r="E192" s="167">
        <f t="shared" si="35"/>
        <v>0</v>
      </c>
      <c r="F192" s="167">
        <f t="shared" si="35"/>
        <v>0</v>
      </c>
      <c r="G192" s="167">
        <f t="shared" si="35"/>
        <v>0</v>
      </c>
      <c r="H192" s="167">
        <f t="shared" si="35"/>
        <v>0</v>
      </c>
      <c r="I192" s="167">
        <f t="shared" si="35"/>
        <v>0</v>
      </c>
      <c r="J192" s="167">
        <f t="shared" si="35"/>
        <v>0</v>
      </c>
    </row>
    <row r="193" spans="1:10" x14ac:dyDescent="0.2">
      <c r="A193" s="183"/>
      <c r="B193" s="183">
        <v>292</v>
      </c>
      <c r="C193" s="158" t="s">
        <v>221</v>
      </c>
      <c r="D193" s="158"/>
      <c r="E193" s="167">
        <f t="shared" si="35"/>
        <v>0</v>
      </c>
      <c r="F193" s="167">
        <f t="shared" si="35"/>
        <v>0</v>
      </c>
      <c r="G193" s="167">
        <f t="shared" si="35"/>
        <v>0</v>
      </c>
      <c r="H193" s="167">
        <f t="shared" si="35"/>
        <v>0</v>
      </c>
      <c r="I193" s="167">
        <f t="shared" si="35"/>
        <v>0</v>
      </c>
      <c r="J193" s="167">
        <f t="shared" si="35"/>
        <v>0</v>
      </c>
    </row>
    <row r="194" spans="1:10" x14ac:dyDescent="0.2">
      <c r="A194" s="183"/>
      <c r="B194" s="183">
        <v>293</v>
      </c>
      <c r="C194" s="158" t="s">
        <v>222</v>
      </c>
      <c r="D194" s="158"/>
      <c r="E194" s="167">
        <f t="shared" ref="E194:J194" si="36">SUMIF($A$48:$A$961,$B194,E$48:E$961)</f>
        <v>0</v>
      </c>
      <c r="F194" s="167">
        <f t="shared" si="36"/>
        <v>0</v>
      </c>
      <c r="G194" s="167">
        <f t="shared" si="36"/>
        <v>0</v>
      </c>
      <c r="H194" s="167">
        <f t="shared" si="36"/>
        <v>0</v>
      </c>
      <c r="I194" s="167">
        <f t="shared" si="36"/>
        <v>0</v>
      </c>
      <c r="J194" s="167">
        <f t="shared" si="36"/>
        <v>0</v>
      </c>
    </row>
    <row r="195" spans="1:10" x14ac:dyDescent="0.2">
      <c r="A195" s="158"/>
      <c r="B195" s="183"/>
      <c r="C195" s="165" t="s">
        <v>370</v>
      </c>
      <c r="D195" s="176"/>
      <c r="E195" s="184">
        <f>SUM(E152:E194)</f>
        <v>1508229.48</v>
      </c>
      <c r="F195" s="184">
        <f t="shared" ref="F195:J195" si="37">SUM(F152:F194)</f>
        <v>1592700</v>
      </c>
      <c r="G195" s="184">
        <f t="shared" si="37"/>
        <v>1592700</v>
      </c>
      <c r="H195" s="184">
        <f t="shared" si="37"/>
        <v>1682700</v>
      </c>
      <c r="I195" s="184">
        <f t="shared" si="37"/>
        <v>1732900</v>
      </c>
      <c r="J195" s="184">
        <f t="shared" si="37"/>
        <v>1758900</v>
      </c>
    </row>
  </sheetData>
  <mergeCells count="124">
    <mergeCell ref="A116:E116"/>
    <mergeCell ref="A117:E117"/>
    <mergeCell ref="A118:E118"/>
    <mergeCell ref="A119:E119"/>
    <mergeCell ref="A120:E120"/>
    <mergeCell ref="A121:J121"/>
    <mergeCell ref="A110:E110"/>
    <mergeCell ref="A111:E111"/>
    <mergeCell ref="A112:E112"/>
    <mergeCell ref="A113:E113"/>
    <mergeCell ref="A114:E114"/>
    <mergeCell ref="A115:J115"/>
    <mergeCell ref="A104:J104"/>
    <mergeCell ref="A105:J105"/>
    <mergeCell ref="A106:J106"/>
    <mergeCell ref="A107:J107"/>
    <mergeCell ref="A108:E108"/>
    <mergeCell ref="A109:J109"/>
    <mergeCell ref="A98:J98"/>
    <mergeCell ref="A99:J99"/>
    <mergeCell ref="A100:J100"/>
    <mergeCell ref="A101:J101"/>
    <mergeCell ref="A102:J102"/>
    <mergeCell ref="A103:J103"/>
    <mergeCell ref="A92:C92"/>
    <mergeCell ref="A93:C93"/>
    <mergeCell ref="A94:C94"/>
    <mergeCell ref="A95:C95"/>
    <mergeCell ref="A96:D96"/>
    <mergeCell ref="A97:J97"/>
    <mergeCell ref="A86:C86"/>
    <mergeCell ref="A87:C87"/>
    <mergeCell ref="A88:C88"/>
    <mergeCell ref="A89:C89"/>
    <mergeCell ref="A90:C90"/>
    <mergeCell ref="A91:C91"/>
    <mergeCell ref="C80:D80"/>
    <mergeCell ref="C81:D81"/>
    <mergeCell ref="A82:D82"/>
    <mergeCell ref="A83:I83"/>
    <mergeCell ref="A84:J84"/>
    <mergeCell ref="A85:C85"/>
    <mergeCell ref="A76:D76"/>
    <mergeCell ref="A77:I77"/>
    <mergeCell ref="A78:J78"/>
    <mergeCell ref="A79:D79"/>
    <mergeCell ref="E79:E80"/>
    <mergeCell ref="F79:F80"/>
    <mergeCell ref="G79:G80"/>
    <mergeCell ref="H79:H80"/>
    <mergeCell ref="I79:I80"/>
    <mergeCell ref="J79:J80"/>
    <mergeCell ref="B70:D70"/>
    <mergeCell ref="B71:D71"/>
    <mergeCell ref="B72:D72"/>
    <mergeCell ref="B73:D73"/>
    <mergeCell ref="B74:D74"/>
    <mergeCell ref="A75:D75"/>
    <mergeCell ref="A64:I64"/>
    <mergeCell ref="B65:D65"/>
    <mergeCell ref="B66:D66"/>
    <mergeCell ref="B67:D67"/>
    <mergeCell ref="B68:D68"/>
    <mergeCell ref="B69:D69"/>
    <mergeCell ref="A58:I58"/>
    <mergeCell ref="B59:D59"/>
    <mergeCell ref="B60:D60"/>
    <mergeCell ref="B61:D61"/>
    <mergeCell ref="B62:D62"/>
    <mergeCell ref="A63:D63"/>
    <mergeCell ref="B52:D52"/>
    <mergeCell ref="B53:D53"/>
    <mergeCell ref="A54:D54"/>
    <mergeCell ref="A55:J55"/>
    <mergeCell ref="A56:J56"/>
    <mergeCell ref="B57:D57"/>
    <mergeCell ref="A47:D47"/>
    <mergeCell ref="A48:J48"/>
    <mergeCell ref="A49:C49"/>
    <mergeCell ref="D49:J49"/>
    <mergeCell ref="A50:J50"/>
    <mergeCell ref="A51:J51"/>
    <mergeCell ref="C41:D41"/>
    <mergeCell ref="A42:D42"/>
    <mergeCell ref="A43:J43"/>
    <mergeCell ref="A44:D44"/>
    <mergeCell ref="A45:J45"/>
    <mergeCell ref="A46:J46"/>
    <mergeCell ref="B35:D35"/>
    <mergeCell ref="B36:D36"/>
    <mergeCell ref="A37:D37"/>
    <mergeCell ref="A38:J38"/>
    <mergeCell ref="A39:J39"/>
    <mergeCell ref="C40:D40"/>
    <mergeCell ref="A29:J29"/>
    <mergeCell ref="A30:J30"/>
    <mergeCell ref="A31:J31"/>
    <mergeCell ref="B32:D32"/>
    <mergeCell ref="B33:D33"/>
    <mergeCell ref="B34:D34"/>
    <mergeCell ref="B23:D23"/>
    <mergeCell ref="A24:D24"/>
    <mergeCell ref="A25:J25"/>
    <mergeCell ref="A26:J26"/>
    <mergeCell ref="B27:D27"/>
    <mergeCell ref="A28:D28"/>
    <mergeCell ref="A17:J17"/>
    <mergeCell ref="A18:J18"/>
    <mergeCell ref="A19:J19"/>
    <mergeCell ref="A20:J20"/>
    <mergeCell ref="B21:D21"/>
    <mergeCell ref="A22:J22"/>
    <mergeCell ref="A11:J11"/>
    <mergeCell ref="A12:J12"/>
    <mergeCell ref="A13:J13"/>
    <mergeCell ref="A14:J14"/>
    <mergeCell ref="A15:J15"/>
    <mergeCell ref="A16:J16"/>
    <mergeCell ref="A1:J1"/>
    <mergeCell ref="A2:J2"/>
    <mergeCell ref="A3:J3"/>
    <mergeCell ref="A8:J8"/>
    <mergeCell ref="A9:J9"/>
    <mergeCell ref="A10:J10"/>
  </mergeCells>
  <pageMargins left="0.25" right="0.25" top="0.75" bottom="0.75" header="0.3" footer="0.3"/>
  <pageSetup fitToHeight="0" orientation="portrait" r:id="rId1"/>
  <rowBreaks count="5" manualBreakCount="5">
    <brk id="47" max="9" man="1"/>
    <brk id="83" max="9" man="1"/>
    <brk id="96" max="9" man="1"/>
    <brk id="122" max="16383" man="1"/>
    <brk id="14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195"/>
  <sheetViews>
    <sheetView view="pageBreakPreview" zoomScaleNormal="100" zoomScaleSheetLayoutView="100" workbookViewId="0">
      <selection sqref="A1:J1"/>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11.28515625" style="98" customWidth="1"/>
    <col min="6" max="6" width="9.85546875" style="185" customWidth="1"/>
    <col min="7" max="10" width="9.85546875" style="98" customWidth="1"/>
    <col min="11" max="16384" width="9.140625" style="98"/>
  </cols>
  <sheetData>
    <row r="1" spans="1:10" x14ac:dyDescent="0.2">
      <c r="A1" s="473" t="s">
        <v>235</v>
      </c>
      <c r="B1" s="473"/>
      <c r="C1" s="474"/>
      <c r="D1" s="474"/>
      <c r="E1" s="474"/>
      <c r="F1" s="474"/>
      <c r="G1" s="474"/>
      <c r="H1" s="474"/>
      <c r="I1" s="474"/>
      <c r="J1" s="474"/>
    </row>
    <row r="2" spans="1:10" x14ac:dyDescent="0.2">
      <c r="A2" s="473" t="s">
        <v>371</v>
      </c>
      <c r="B2" s="473"/>
      <c r="C2" s="475"/>
      <c r="D2" s="475"/>
      <c r="E2" s="475"/>
      <c r="F2" s="475"/>
      <c r="G2" s="475"/>
      <c r="H2" s="475"/>
      <c r="I2" s="475"/>
      <c r="J2" s="475"/>
    </row>
    <row r="3" spans="1:10" ht="15" thickBot="1" x14ac:dyDescent="0.25">
      <c r="A3" s="518"/>
      <c r="B3" s="519"/>
      <c r="C3" s="519"/>
      <c r="D3" s="519"/>
      <c r="E3" s="519"/>
      <c r="F3" s="519"/>
      <c r="G3" s="519"/>
      <c r="H3" s="519"/>
      <c r="I3" s="519"/>
      <c r="J3" s="520"/>
    </row>
    <row r="4" spans="1:10" x14ac:dyDescent="0.2">
      <c r="A4" s="186" t="s">
        <v>237</v>
      </c>
      <c r="B4" s="187" t="s">
        <v>238</v>
      </c>
      <c r="C4" s="187"/>
      <c r="D4" s="187"/>
      <c r="E4" s="187"/>
      <c r="F4" s="187"/>
      <c r="G4" s="188"/>
      <c r="H4" s="188"/>
      <c r="I4" s="188"/>
      <c r="J4" s="189"/>
    </row>
    <row r="5" spans="1:10" x14ac:dyDescent="0.2">
      <c r="A5" s="103"/>
      <c r="B5" s="100" t="s">
        <v>372</v>
      </c>
      <c r="C5" s="104"/>
      <c r="D5" s="104"/>
      <c r="E5" s="100"/>
      <c r="F5" s="100"/>
      <c r="G5" s="105"/>
      <c r="H5" s="105"/>
      <c r="I5" s="105"/>
      <c r="J5" s="106">
        <f>H42</f>
        <v>330900</v>
      </c>
    </row>
    <row r="6" spans="1:10" x14ac:dyDescent="0.2">
      <c r="A6" s="109" t="s">
        <v>240</v>
      </c>
      <c r="B6" s="110" t="s">
        <v>241</v>
      </c>
      <c r="C6" s="110"/>
      <c r="D6" s="110" t="s">
        <v>373</v>
      </c>
      <c r="E6" s="110"/>
      <c r="F6" s="110"/>
      <c r="G6" s="111"/>
      <c r="H6" s="111"/>
      <c r="I6" s="111"/>
      <c r="J6" s="112"/>
    </row>
    <row r="7" spans="1:10" ht="15" thickBot="1" x14ac:dyDescent="0.25">
      <c r="A7" s="113" t="s">
        <v>243</v>
      </c>
      <c r="B7" s="114" t="s">
        <v>374</v>
      </c>
      <c r="C7" s="114"/>
      <c r="D7" s="115"/>
      <c r="E7" s="115"/>
      <c r="F7" s="115"/>
      <c r="G7" s="117"/>
      <c r="H7" s="117"/>
      <c r="I7" s="117"/>
      <c r="J7" s="206"/>
    </row>
    <row r="8" spans="1:10" ht="15" x14ac:dyDescent="0.2">
      <c r="A8" s="207"/>
      <c r="B8" s="207"/>
      <c r="C8" s="207"/>
      <c r="D8" s="207"/>
      <c r="E8" s="207"/>
      <c r="F8" s="207"/>
      <c r="G8" s="207"/>
      <c r="H8" s="207"/>
      <c r="I8" s="207"/>
      <c r="J8" s="208"/>
    </row>
    <row r="9" spans="1:10" x14ac:dyDescent="0.2">
      <c r="A9" s="482" t="s">
        <v>245</v>
      </c>
      <c r="B9" s="482"/>
      <c r="C9" s="482"/>
      <c r="D9" s="482"/>
      <c r="E9" s="482"/>
      <c r="F9" s="482"/>
      <c r="G9" s="482"/>
      <c r="H9" s="482"/>
      <c r="I9" s="482"/>
      <c r="J9" s="482"/>
    </row>
    <row r="10" spans="1:10" x14ac:dyDescent="0.2">
      <c r="A10" s="532" t="s">
        <v>375</v>
      </c>
      <c r="B10" s="532"/>
      <c r="C10" s="532"/>
      <c r="D10" s="532"/>
      <c r="E10" s="532"/>
      <c r="F10" s="532"/>
      <c r="G10" s="532"/>
      <c r="H10" s="532"/>
      <c r="I10" s="532"/>
      <c r="J10" s="532"/>
    </row>
    <row r="11" spans="1:10" x14ac:dyDescent="0.2">
      <c r="A11" s="482" t="s">
        <v>247</v>
      </c>
      <c r="B11" s="482"/>
      <c r="C11" s="482"/>
      <c r="D11" s="482"/>
      <c r="E11" s="482"/>
      <c r="F11" s="482"/>
      <c r="G11" s="482"/>
      <c r="H11" s="482"/>
      <c r="I11" s="482"/>
      <c r="J11" s="482"/>
    </row>
    <row r="12" spans="1:10" x14ac:dyDescent="0.2">
      <c r="A12" s="532" t="s">
        <v>376</v>
      </c>
      <c r="B12" s="532"/>
      <c r="C12" s="532"/>
      <c r="D12" s="532"/>
      <c r="E12" s="532"/>
      <c r="F12" s="532"/>
      <c r="G12" s="532"/>
      <c r="H12" s="532"/>
      <c r="I12" s="532"/>
      <c r="J12" s="532"/>
    </row>
    <row r="13" spans="1:10" x14ac:dyDescent="0.2">
      <c r="A13" s="533"/>
      <c r="B13" s="533"/>
      <c r="C13" s="533"/>
      <c r="D13" s="533"/>
      <c r="E13" s="533"/>
      <c r="F13" s="533"/>
      <c r="G13" s="533"/>
      <c r="H13" s="533"/>
      <c r="I13" s="533"/>
      <c r="J13" s="533"/>
    </row>
    <row r="14" spans="1:10" x14ac:dyDescent="0.2">
      <c r="A14" s="482" t="s">
        <v>249</v>
      </c>
      <c r="B14" s="482"/>
      <c r="C14" s="482"/>
      <c r="D14" s="482"/>
      <c r="E14" s="482"/>
      <c r="F14" s="482"/>
      <c r="G14" s="482"/>
      <c r="H14" s="482"/>
      <c r="I14" s="482"/>
      <c r="J14" s="482"/>
    </row>
    <row r="15" spans="1:10" x14ac:dyDescent="0.2">
      <c r="A15" s="534" t="s">
        <v>377</v>
      </c>
      <c r="B15" s="534"/>
      <c r="C15" s="534"/>
      <c r="D15" s="534"/>
      <c r="E15" s="534"/>
      <c r="F15" s="534"/>
      <c r="G15" s="534"/>
      <c r="H15" s="534"/>
      <c r="I15" s="534"/>
      <c r="J15" s="534"/>
    </row>
    <row r="16" spans="1:10" x14ac:dyDescent="0.2">
      <c r="A16" s="482" t="s">
        <v>251</v>
      </c>
      <c r="B16" s="482"/>
      <c r="C16" s="482"/>
      <c r="D16" s="482"/>
      <c r="E16" s="482"/>
      <c r="F16" s="482"/>
      <c r="G16" s="482"/>
      <c r="H16" s="482"/>
      <c r="I16" s="482"/>
      <c r="J16" s="482"/>
    </row>
    <row r="17" spans="1:10" ht="26.25" customHeight="1" x14ac:dyDescent="0.2">
      <c r="A17" s="535" t="s">
        <v>378</v>
      </c>
      <c r="B17" s="535"/>
      <c r="C17" s="535"/>
      <c r="D17" s="535"/>
      <c r="E17" s="535"/>
      <c r="F17" s="535"/>
      <c r="G17" s="535"/>
      <c r="H17" s="535"/>
      <c r="I17" s="535"/>
      <c r="J17" s="535"/>
    </row>
    <row r="18" spans="1:10" x14ac:dyDescent="0.2">
      <c r="A18" s="482" t="s">
        <v>253</v>
      </c>
      <c r="B18" s="482"/>
      <c r="C18" s="482"/>
      <c r="D18" s="482"/>
      <c r="E18" s="482"/>
      <c r="F18" s="482"/>
      <c r="G18" s="482"/>
      <c r="H18" s="482"/>
      <c r="I18" s="482"/>
      <c r="J18" s="482"/>
    </row>
    <row r="19" spans="1:10" ht="33.75" x14ac:dyDescent="0.2">
      <c r="A19" s="119" t="s">
        <v>225</v>
      </c>
      <c r="B19" s="484" t="s">
        <v>224</v>
      </c>
      <c r="C19" s="484"/>
      <c r="D19" s="484"/>
      <c r="E19" s="120" t="str">
        <f>Summary!$G$25</f>
        <v>Actuals           2013-2014</v>
      </c>
      <c r="F19" s="120" t="str">
        <f>Summary!$H$25</f>
        <v>Approved Estimates          2014-2015</v>
      </c>
      <c r="G19" s="120" t="str">
        <f>Summary!$I$25</f>
        <v>Revised Estimates                 2014-2015</v>
      </c>
      <c r="H19" s="120" t="str">
        <f>Summary!$J$25</f>
        <v>Budget Estimates      2015-2016</v>
      </c>
      <c r="I19" s="120" t="str">
        <f>Summary!$K$25</f>
        <v>Forward Estimates     2016-2017</v>
      </c>
      <c r="J19" s="120" t="str">
        <f>Summary!$L$25</f>
        <v>Forward Estimates     2017-2018</v>
      </c>
    </row>
    <row r="20" spans="1:10" x14ac:dyDescent="0.2">
      <c r="A20" s="482" t="s">
        <v>254</v>
      </c>
      <c r="B20" s="482"/>
      <c r="C20" s="482"/>
      <c r="D20" s="482"/>
      <c r="E20" s="482"/>
      <c r="F20" s="482"/>
      <c r="G20" s="482"/>
      <c r="H20" s="482"/>
      <c r="I20" s="482"/>
      <c r="J20" s="482"/>
    </row>
    <row r="21" spans="1:10" x14ac:dyDescent="0.2">
      <c r="A21" s="190" t="s">
        <v>77</v>
      </c>
      <c r="B21" s="483" t="s">
        <v>379</v>
      </c>
      <c r="C21" s="483"/>
      <c r="D21" s="483"/>
      <c r="E21" s="157">
        <f>E53</f>
        <v>69443.990000000005</v>
      </c>
      <c r="F21" s="155">
        <f t="shared" ref="F21:J21" si="0">F53</f>
        <v>40000</v>
      </c>
      <c r="G21" s="157">
        <f t="shared" si="0"/>
        <v>40000</v>
      </c>
      <c r="H21" s="156">
        <f t="shared" si="0"/>
        <v>40000</v>
      </c>
      <c r="I21" s="157">
        <f t="shared" si="0"/>
        <v>40000</v>
      </c>
      <c r="J21" s="157">
        <f t="shared" si="0"/>
        <v>40000</v>
      </c>
    </row>
    <row r="22" spans="1:10" x14ac:dyDescent="0.2">
      <c r="A22" s="487" t="s">
        <v>380</v>
      </c>
      <c r="B22" s="487"/>
      <c r="C22" s="487"/>
      <c r="D22" s="487"/>
      <c r="E22" s="124">
        <f t="shared" ref="E22:J22" si="1">SUM(E21:E21)</f>
        <v>69443.990000000005</v>
      </c>
      <c r="F22" s="124">
        <f t="shared" si="1"/>
        <v>40000</v>
      </c>
      <c r="G22" s="124">
        <f t="shared" si="1"/>
        <v>40000</v>
      </c>
      <c r="H22" s="124">
        <f t="shared" si="1"/>
        <v>40000</v>
      </c>
      <c r="I22" s="124">
        <f t="shared" si="1"/>
        <v>40000</v>
      </c>
      <c r="J22" s="124">
        <f t="shared" si="1"/>
        <v>40000</v>
      </c>
    </row>
    <row r="23" spans="1:10" x14ac:dyDescent="0.2">
      <c r="A23" s="483"/>
      <c r="B23" s="483"/>
      <c r="C23" s="483"/>
      <c r="D23" s="483"/>
      <c r="E23" s="483"/>
      <c r="F23" s="483"/>
      <c r="G23" s="483"/>
      <c r="H23" s="483"/>
      <c r="I23" s="483"/>
      <c r="J23" s="483"/>
    </row>
    <row r="24" spans="1:10" x14ac:dyDescent="0.2">
      <c r="A24" s="482" t="s">
        <v>259</v>
      </c>
      <c r="B24" s="482"/>
      <c r="C24" s="482"/>
      <c r="D24" s="482"/>
      <c r="E24" s="482"/>
      <c r="F24" s="482"/>
      <c r="G24" s="482"/>
      <c r="H24" s="482"/>
      <c r="I24" s="482"/>
      <c r="J24" s="482"/>
    </row>
    <row r="25" spans="1:10" x14ac:dyDescent="0.2">
      <c r="A25" s="191" t="s">
        <v>77</v>
      </c>
      <c r="B25" s="483" t="s">
        <v>379</v>
      </c>
      <c r="C25" s="475"/>
      <c r="D25" s="475"/>
      <c r="E25" s="157">
        <f>E72+E79</f>
        <v>314789.90000000002</v>
      </c>
      <c r="F25" s="155">
        <f t="shared" ref="F25:J25" si="2">F72+F79</f>
        <v>309300</v>
      </c>
      <c r="G25" s="157">
        <f t="shared" si="2"/>
        <v>328100</v>
      </c>
      <c r="H25" s="156">
        <f t="shared" si="2"/>
        <v>330900</v>
      </c>
      <c r="I25" s="157">
        <f t="shared" si="2"/>
        <v>322700</v>
      </c>
      <c r="J25" s="157">
        <f t="shared" si="2"/>
        <v>342700</v>
      </c>
    </row>
    <row r="26" spans="1:10" x14ac:dyDescent="0.2">
      <c r="A26" s="486" t="s">
        <v>355</v>
      </c>
      <c r="B26" s="486"/>
      <c r="C26" s="486"/>
      <c r="D26" s="486"/>
      <c r="E26" s="125">
        <f t="shared" ref="E26:J26" si="3">SUM(E25:E25)</f>
        <v>314789.90000000002</v>
      </c>
      <c r="F26" s="125">
        <f t="shared" si="3"/>
        <v>309300</v>
      </c>
      <c r="G26" s="125">
        <f t="shared" si="3"/>
        <v>328100</v>
      </c>
      <c r="H26" s="125">
        <f t="shared" si="3"/>
        <v>330900</v>
      </c>
      <c r="I26" s="125">
        <f t="shared" si="3"/>
        <v>322700</v>
      </c>
      <c r="J26" s="125">
        <f t="shared" si="3"/>
        <v>342700</v>
      </c>
    </row>
    <row r="27" spans="1:10" x14ac:dyDescent="0.2">
      <c r="A27" s="493"/>
      <c r="B27" s="493"/>
      <c r="C27" s="493"/>
      <c r="D27" s="493"/>
      <c r="E27" s="191"/>
      <c r="F27" s="209"/>
      <c r="G27" s="191"/>
      <c r="H27" s="191"/>
      <c r="I27" s="191"/>
      <c r="J27" s="191"/>
    </row>
    <row r="28" spans="1:10" x14ac:dyDescent="0.2">
      <c r="A28" s="491" t="s">
        <v>261</v>
      </c>
      <c r="B28" s="491"/>
      <c r="C28" s="491"/>
      <c r="D28" s="491"/>
      <c r="E28" s="491"/>
      <c r="F28" s="491"/>
      <c r="G28" s="491"/>
      <c r="H28" s="491"/>
      <c r="I28" s="491"/>
      <c r="J28" s="491"/>
    </row>
    <row r="29" spans="1:10" x14ac:dyDescent="0.2">
      <c r="A29" s="484" t="s">
        <v>262</v>
      </c>
      <c r="B29" s="484"/>
      <c r="C29" s="484"/>
      <c r="D29" s="484"/>
      <c r="E29" s="484"/>
      <c r="F29" s="484"/>
      <c r="G29" s="484"/>
      <c r="H29" s="484"/>
      <c r="I29" s="484"/>
      <c r="J29" s="484"/>
    </row>
    <row r="30" spans="1:10" x14ac:dyDescent="0.2">
      <c r="A30" s="191"/>
      <c r="B30" s="483" t="s">
        <v>6</v>
      </c>
      <c r="C30" s="475"/>
      <c r="D30" s="475"/>
      <c r="E30" s="157">
        <f>E127</f>
        <v>145932</v>
      </c>
      <c r="F30" s="155">
        <f t="shared" ref="F30:J30" si="4">F127</f>
        <v>146000</v>
      </c>
      <c r="G30" s="157">
        <f t="shared" si="4"/>
        <v>146000</v>
      </c>
      <c r="H30" s="156">
        <f t="shared" si="4"/>
        <v>171000</v>
      </c>
      <c r="I30" s="157">
        <f t="shared" si="4"/>
        <v>172200</v>
      </c>
      <c r="J30" s="157">
        <f t="shared" si="4"/>
        <v>173400</v>
      </c>
    </row>
    <row r="31" spans="1:10" x14ac:dyDescent="0.2">
      <c r="A31" s="191"/>
      <c r="B31" s="483" t="s">
        <v>175</v>
      </c>
      <c r="C31" s="475"/>
      <c r="D31" s="475"/>
      <c r="E31" s="157">
        <f>E131</f>
        <v>0</v>
      </c>
      <c r="F31" s="155">
        <f t="shared" ref="F31:J31" si="5">F131</f>
        <v>0</v>
      </c>
      <c r="G31" s="157">
        <f t="shared" si="5"/>
        <v>0</v>
      </c>
      <c r="H31" s="156">
        <f t="shared" si="5"/>
        <v>0</v>
      </c>
      <c r="I31" s="157">
        <f t="shared" si="5"/>
        <v>0</v>
      </c>
      <c r="J31" s="157">
        <f t="shared" si="5"/>
        <v>0</v>
      </c>
    </row>
    <row r="32" spans="1:10" x14ac:dyDescent="0.2">
      <c r="A32" s="191"/>
      <c r="B32" s="483" t="s">
        <v>263</v>
      </c>
      <c r="C32" s="475"/>
      <c r="D32" s="475"/>
      <c r="E32" s="157">
        <f>E135</f>
        <v>95197.56</v>
      </c>
      <c r="F32" s="155">
        <f t="shared" ref="F32:J32" si="6">F135</f>
        <v>100300</v>
      </c>
      <c r="G32" s="157">
        <f t="shared" si="6"/>
        <v>100300</v>
      </c>
      <c r="H32" s="156">
        <f t="shared" si="6"/>
        <v>100300</v>
      </c>
      <c r="I32" s="157">
        <f t="shared" si="6"/>
        <v>100300</v>
      </c>
      <c r="J32" s="157">
        <f t="shared" si="6"/>
        <v>100300</v>
      </c>
    </row>
    <row r="33" spans="1:10" x14ac:dyDescent="0.2">
      <c r="A33" s="191"/>
      <c r="B33" s="483" t="s">
        <v>177</v>
      </c>
      <c r="C33" s="475"/>
      <c r="D33" s="475"/>
      <c r="E33" s="157">
        <f>E139</f>
        <v>0</v>
      </c>
      <c r="F33" s="155">
        <f t="shared" ref="F33:J33" si="7">F139</f>
        <v>0</v>
      </c>
      <c r="G33" s="157">
        <f t="shared" si="7"/>
        <v>18800</v>
      </c>
      <c r="H33" s="156">
        <f t="shared" si="7"/>
        <v>9400</v>
      </c>
      <c r="I33" s="157">
        <f t="shared" si="7"/>
        <v>0</v>
      </c>
      <c r="J33" s="157">
        <f t="shared" si="7"/>
        <v>18800</v>
      </c>
    </row>
    <row r="34" spans="1:10" x14ac:dyDescent="0.2">
      <c r="A34" s="191"/>
      <c r="B34" s="483" t="s">
        <v>264</v>
      </c>
      <c r="C34" s="475"/>
      <c r="D34" s="475"/>
      <c r="E34" s="157">
        <f>E143</f>
        <v>73660.34</v>
      </c>
      <c r="F34" s="155">
        <f t="shared" ref="F34:J34" si="8">F143</f>
        <v>63000</v>
      </c>
      <c r="G34" s="157">
        <f t="shared" si="8"/>
        <v>63000</v>
      </c>
      <c r="H34" s="156">
        <f t="shared" si="8"/>
        <v>50200</v>
      </c>
      <c r="I34" s="157">
        <f t="shared" si="8"/>
        <v>50200</v>
      </c>
      <c r="J34" s="157">
        <f t="shared" si="8"/>
        <v>50200</v>
      </c>
    </row>
    <row r="35" spans="1:10" x14ac:dyDescent="0.2">
      <c r="A35" s="486" t="s">
        <v>265</v>
      </c>
      <c r="B35" s="486"/>
      <c r="C35" s="486"/>
      <c r="D35" s="486"/>
      <c r="E35" s="125">
        <f t="shared" ref="E35:J35" si="9">SUM(E30:E34)</f>
        <v>314789.90000000002</v>
      </c>
      <c r="F35" s="125">
        <f t="shared" si="9"/>
        <v>309300</v>
      </c>
      <c r="G35" s="125">
        <f t="shared" si="9"/>
        <v>328100</v>
      </c>
      <c r="H35" s="125">
        <f t="shared" si="9"/>
        <v>330900</v>
      </c>
      <c r="I35" s="125">
        <f t="shared" si="9"/>
        <v>322700</v>
      </c>
      <c r="J35" s="125">
        <f t="shared" si="9"/>
        <v>342700</v>
      </c>
    </row>
    <row r="36" spans="1:10" x14ac:dyDescent="0.2">
      <c r="A36" s="483"/>
      <c r="B36" s="483"/>
      <c r="C36" s="483"/>
      <c r="D36" s="483"/>
      <c r="E36" s="483"/>
      <c r="F36" s="483"/>
      <c r="G36" s="483"/>
      <c r="H36" s="483"/>
      <c r="I36" s="483"/>
      <c r="J36" s="483"/>
    </row>
    <row r="37" spans="1:10" x14ac:dyDescent="0.2">
      <c r="A37" s="484" t="s">
        <v>14</v>
      </c>
      <c r="B37" s="484"/>
      <c r="C37" s="484"/>
      <c r="D37" s="484"/>
      <c r="E37" s="484"/>
      <c r="F37" s="484"/>
      <c r="G37" s="484"/>
      <c r="H37" s="484"/>
      <c r="I37" s="484"/>
      <c r="J37" s="484"/>
    </row>
    <row r="38" spans="1:10" x14ac:dyDescent="0.2">
      <c r="A38" s="119" t="s">
        <v>225</v>
      </c>
      <c r="B38" s="119" t="s">
        <v>226</v>
      </c>
      <c r="C38" s="484" t="s">
        <v>227</v>
      </c>
      <c r="D38" s="488"/>
      <c r="E38" s="126"/>
      <c r="F38" s="126"/>
      <c r="G38" s="126"/>
      <c r="H38" s="126"/>
      <c r="I38" s="126"/>
      <c r="J38" s="126"/>
    </row>
    <row r="39" spans="1:10" x14ac:dyDescent="0.2">
      <c r="A39" s="191"/>
      <c r="B39" s="191"/>
      <c r="C39" s="483"/>
      <c r="D39" s="475"/>
      <c r="E39" s="157"/>
      <c r="F39" s="155"/>
      <c r="G39" s="157"/>
      <c r="H39" s="156"/>
      <c r="I39" s="157"/>
      <c r="J39" s="157"/>
    </row>
    <row r="40" spans="1:10" x14ac:dyDescent="0.2">
      <c r="A40" s="486" t="s">
        <v>56</v>
      </c>
      <c r="B40" s="486"/>
      <c r="C40" s="486"/>
      <c r="D40" s="486"/>
      <c r="E40" s="125">
        <f t="shared" ref="E40:J40" si="10">SUM(E39:E39)</f>
        <v>0</v>
      </c>
      <c r="F40" s="125">
        <f t="shared" si="10"/>
        <v>0</v>
      </c>
      <c r="G40" s="125">
        <f t="shared" si="10"/>
        <v>0</v>
      </c>
      <c r="H40" s="125">
        <f t="shared" si="10"/>
        <v>0</v>
      </c>
      <c r="I40" s="125">
        <f t="shared" si="10"/>
        <v>0</v>
      </c>
      <c r="J40" s="125">
        <f t="shared" si="10"/>
        <v>0</v>
      </c>
    </row>
    <row r="41" spans="1:10" x14ac:dyDescent="0.2">
      <c r="A41" s="483"/>
      <c r="B41" s="483"/>
      <c r="C41" s="483"/>
      <c r="D41" s="483"/>
      <c r="E41" s="483"/>
      <c r="F41" s="483"/>
      <c r="G41" s="483"/>
      <c r="H41" s="483"/>
      <c r="I41" s="483"/>
      <c r="J41" s="483"/>
    </row>
    <row r="42" spans="1:10" x14ac:dyDescent="0.2">
      <c r="A42" s="487" t="s">
        <v>381</v>
      </c>
      <c r="B42" s="487"/>
      <c r="C42" s="487"/>
      <c r="D42" s="487"/>
      <c r="E42" s="128">
        <f t="shared" ref="E42:J42" si="11">SUM(E35,E40)</f>
        <v>314789.90000000002</v>
      </c>
      <c r="F42" s="124">
        <f t="shared" si="11"/>
        <v>309300</v>
      </c>
      <c r="G42" s="128">
        <f t="shared" si="11"/>
        <v>328100</v>
      </c>
      <c r="H42" s="128">
        <f t="shared" si="11"/>
        <v>330900</v>
      </c>
      <c r="I42" s="128">
        <f t="shared" si="11"/>
        <v>322700</v>
      </c>
      <c r="J42" s="128">
        <f t="shared" si="11"/>
        <v>342700</v>
      </c>
    </row>
    <row r="43" spans="1:10" x14ac:dyDescent="0.2">
      <c r="A43" s="483"/>
      <c r="B43" s="483"/>
      <c r="C43" s="483"/>
      <c r="D43" s="483"/>
      <c r="E43" s="483"/>
      <c r="F43" s="483"/>
      <c r="G43" s="483"/>
      <c r="H43" s="483"/>
      <c r="I43" s="483"/>
      <c r="J43" s="483"/>
    </row>
    <row r="44" spans="1:10" x14ac:dyDescent="0.2">
      <c r="A44" s="482" t="s">
        <v>266</v>
      </c>
      <c r="B44" s="482"/>
      <c r="C44" s="482"/>
      <c r="D44" s="482"/>
      <c r="E44" s="482"/>
      <c r="F44" s="482"/>
      <c r="G44" s="482"/>
      <c r="H44" s="482"/>
      <c r="I44" s="482"/>
      <c r="J44" s="482"/>
    </row>
    <row r="45" spans="1:10" x14ac:dyDescent="0.2">
      <c r="A45" s="487" t="s">
        <v>267</v>
      </c>
      <c r="B45" s="487"/>
      <c r="C45" s="487"/>
      <c r="D45" s="487"/>
      <c r="E45" s="130"/>
      <c r="F45" s="124"/>
      <c r="G45" s="130"/>
      <c r="H45" s="129"/>
      <c r="I45" s="130"/>
      <c r="J45" s="130"/>
    </row>
    <row r="46" spans="1:10" x14ac:dyDescent="0.2">
      <c r="A46" s="483"/>
      <c r="B46" s="483"/>
      <c r="C46" s="483"/>
      <c r="D46" s="483"/>
      <c r="E46" s="483"/>
      <c r="F46" s="483"/>
      <c r="G46" s="483"/>
      <c r="H46" s="483"/>
      <c r="I46" s="483"/>
      <c r="J46" s="483"/>
    </row>
    <row r="47" spans="1:10" x14ac:dyDescent="0.2">
      <c r="A47" s="492" t="s">
        <v>382</v>
      </c>
      <c r="B47" s="492"/>
      <c r="C47" s="492"/>
      <c r="D47" s="492"/>
      <c r="E47" s="492"/>
      <c r="F47" s="492"/>
      <c r="G47" s="492"/>
      <c r="H47" s="492"/>
      <c r="I47" s="492"/>
      <c r="J47" s="492"/>
    </row>
    <row r="48" spans="1:10" x14ac:dyDescent="0.2">
      <c r="A48" s="493" t="s">
        <v>269</v>
      </c>
      <c r="B48" s="493"/>
      <c r="C48" s="493"/>
      <c r="D48" s="475"/>
      <c r="E48" s="475"/>
      <c r="F48" s="475"/>
      <c r="G48" s="475"/>
      <c r="H48" s="475"/>
      <c r="I48" s="475"/>
      <c r="J48" s="475"/>
    </row>
    <row r="49" spans="1:10" x14ac:dyDescent="0.2">
      <c r="A49" s="483"/>
      <c r="B49" s="483"/>
      <c r="C49" s="483"/>
      <c r="D49" s="483"/>
      <c r="E49" s="483"/>
      <c r="F49" s="483"/>
      <c r="G49" s="483"/>
      <c r="H49" s="483"/>
      <c r="I49" s="483"/>
      <c r="J49" s="483"/>
    </row>
    <row r="50" spans="1:10" x14ac:dyDescent="0.2">
      <c r="A50" s="482" t="s">
        <v>271</v>
      </c>
      <c r="B50" s="482"/>
      <c r="C50" s="482"/>
      <c r="D50" s="482"/>
      <c r="E50" s="482"/>
      <c r="F50" s="482"/>
      <c r="G50" s="482"/>
      <c r="H50" s="482"/>
      <c r="I50" s="482"/>
      <c r="J50" s="482"/>
    </row>
    <row r="51" spans="1:10" ht="33.75" x14ac:dyDescent="0.2">
      <c r="A51" s="131" t="s">
        <v>225</v>
      </c>
      <c r="B51" s="493" t="s">
        <v>224</v>
      </c>
      <c r="C51" s="493"/>
      <c r="D51" s="493"/>
      <c r="E51" s="120" t="str">
        <f>E19</f>
        <v>Actuals           2013-2014</v>
      </c>
      <c r="F51" s="120" t="str">
        <f t="shared" ref="F51:J51" si="12">F19</f>
        <v>Approved Estimates          2014-2015</v>
      </c>
      <c r="G51" s="120" t="str">
        <f t="shared" si="12"/>
        <v>Revised Estimates                 2014-2015</v>
      </c>
      <c r="H51" s="120" t="str">
        <f t="shared" si="12"/>
        <v>Budget Estimates      2015-2016</v>
      </c>
      <c r="I51" s="120" t="str">
        <f t="shared" si="12"/>
        <v>Forward Estimates     2016-2017</v>
      </c>
      <c r="J51" s="120" t="str">
        <f t="shared" si="12"/>
        <v>Forward Estimates     2017-2018</v>
      </c>
    </row>
    <row r="52" spans="1:10" x14ac:dyDescent="0.2">
      <c r="A52" s="121">
        <v>130</v>
      </c>
      <c r="B52" s="483" t="s">
        <v>383</v>
      </c>
      <c r="C52" s="475"/>
      <c r="D52" s="475"/>
      <c r="E52" s="157">
        <v>69443.990000000005</v>
      </c>
      <c r="F52" s="155">
        <v>40000</v>
      </c>
      <c r="G52" s="157">
        <v>40000</v>
      </c>
      <c r="H52" s="156">
        <v>40000</v>
      </c>
      <c r="I52" s="157">
        <v>40000</v>
      </c>
      <c r="J52" s="210">
        <v>40000</v>
      </c>
    </row>
    <row r="53" spans="1:10" x14ac:dyDescent="0.2">
      <c r="A53" s="487" t="s">
        <v>380</v>
      </c>
      <c r="B53" s="487"/>
      <c r="C53" s="487"/>
      <c r="D53" s="487"/>
      <c r="E53" s="124">
        <f t="shared" ref="E53:J53" si="13">SUM(E52:E52)</f>
        <v>69443.990000000005</v>
      </c>
      <c r="F53" s="124">
        <f t="shared" si="13"/>
        <v>40000</v>
      </c>
      <c r="G53" s="124">
        <f t="shared" si="13"/>
        <v>40000</v>
      </c>
      <c r="H53" s="124">
        <f t="shared" si="13"/>
        <v>40000</v>
      </c>
      <c r="I53" s="124">
        <f t="shared" si="13"/>
        <v>40000</v>
      </c>
      <c r="J53" s="124">
        <f t="shared" si="13"/>
        <v>40000</v>
      </c>
    </row>
    <row r="54" spans="1:10" x14ac:dyDescent="0.2">
      <c r="A54" s="483"/>
      <c r="B54" s="483"/>
      <c r="C54" s="483"/>
      <c r="D54" s="483"/>
      <c r="E54" s="483"/>
      <c r="F54" s="483"/>
      <c r="G54" s="483"/>
      <c r="H54" s="483"/>
      <c r="I54" s="483"/>
      <c r="J54" s="483"/>
    </row>
    <row r="55" spans="1:10" ht="11.25" customHeight="1" x14ac:dyDescent="0.2">
      <c r="A55" s="482" t="s">
        <v>262</v>
      </c>
      <c r="B55" s="482"/>
      <c r="C55" s="482"/>
      <c r="D55" s="482"/>
      <c r="E55" s="482"/>
      <c r="F55" s="482"/>
      <c r="G55" s="482"/>
      <c r="H55" s="482"/>
      <c r="I55" s="482"/>
      <c r="J55" s="482"/>
    </row>
    <row r="56" spans="1:10" ht="33.75" x14ac:dyDescent="0.2">
      <c r="A56" s="131" t="s">
        <v>225</v>
      </c>
      <c r="B56" s="493" t="s">
        <v>224</v>
      </c>
      <c r="C56" s="493"/>
      <c r="D56" s="493"/>
      <c r="E56" s="120" t="str">
        <f>E19</f>
        <v>Actuals           2013-2014</v>
      </c>
      <c r="F56" s="120" t="str">
        <f t="shared" ref="F56:J56" si="14">F19</f>
        <v>Approved Estimates          2014-2015</v>
      </c>
      <c r="G56" s="120" t="str">
        <f t="shared" si="14"/>
        <v>Revised Estimates                 2014-2015</v>
      </c>
      <c r="H56" s="120" t="str">
        <f t="shared" si="14"/>
        <v>Budget Estimates      2015-2016</v>
      </c>
      <c r="I56" s="120" t="str">
        <f t="shared" si="14"/>
        <v>Forward Estimates     2016-2017</v>
      </c>
      <c r="J56" s="120" t="str">
        <f t="shared" si="14"/>
        <v>Forward Estimates     2017-2018</v>
      </c>
    </row>
    <row r="57" spans="1:10" x14ac:dyDescent="0.2">
      <c r="A57" s="493" t="s">
        <v>6</v>
      </c>
      <c r="B57" s="493"/>
      <c r="C57" s="493"/>
      <c r="D57" s="493"/>
      <c r="E57" s="493"/>
      <c r="F57" s="493"/>
      <c r="G57" s="493"/>
      <c r="H57" s="493"/>
      <c r="I57" s="493"/>
      <c r="J57" s="137"/>
    </row>
    <row r="58" spans="1:10" x14ac:dyDescent="0.2">
      <c r="A58" s="121">
        <v>210</v>
      </c>
      <c r="B58" s="485" t="s">
        <v>6</v>
      </c>
      <c r="C58" s="485"/>
      <c r="D58" s="485"/>
      <c r="E58" s="133">
        <v>145932</v>
      </c>
      <c r="F58" s="155">
        <v>146000</v>
      </c>
      <c r="G58" s="133">
        <v>146000</v>
      </c>
      <c r="H58" s="123">
        <v>171000</v>
      </c>
      <c r="I58" s="133">
        <v>172200</v>
      </c>
      <c r="J58" s="133">
        <v>173400</v>
      </c>
    </row>
    <row r="59" spans="1:10" x14ac:dyDescent="0.2">
      <c r="A59" s="121">
        <v>212</v>
      </c>
      <c r="B59" s="485" t="s">
        <v>8</v>
      </c>
      <c r="C59" s="485"/>
      <c r="D59" s="485"/>
      <c r="E59" s="133">
        <v>0</v>
      </c>
      <c r="F59" s="155">
        <v>0</v>
      </c>
      <c r="G59" s="133">
        <v>0</v>
      </c>
      <c r="H59" s="123">
        <v>0</v>
      </c>
      <c r="I59" s="133">
        <v>0</v>
      </c>
      <c r="J59" s="133">
        <v>0</v>
      </c>
    </row>
    <row r="60" spans="1:10" x14ac:dyDescent="0.2">
      <c r="A60" s="121">
        <v>216</v>
      </c>
      <c r="B60" s="485" t="s">
        <v>9</v>
      </c>
      <c r="C60" s="485"/>
      <c r="D60" s="485"/>
      <c r="E60" s="133">
        <v>95197.56</v>
      </c>
      <c r="F60" s="155">
        <v>100300</v>
      </c>
      <c r="G60" s="133">
        <v>100300</v>
      </c>
      <c r="H60" s="123">
        <v>100300</v>
      </c>
      <c r="I60" s="133">
        <v>100300</v>
      </c>
      <c r="J60" s="133">
        <v>100300</v>
      </c>
    </row>
    <row r="61" spans="1:10" x14ac:dyDescent="0.2">
      <c r="A61" s="121">
        <v>218</v>
      </c>
      <c r="B61" s="485" t="s">
        <v>272</v>
      </c>
      <c r="C61" s="485"/>
      <c r="D61" s="485"/>
      <c r="E61" s="133">
        <v>0</v>
      </c>
      <c r="F61" s="155">
        <v>0</v>
      </c>
      <c r="G61" s="133">
        <v>18800</v>
      </c>
      <c r="H61" s="123">
        <v>9400</v>
      </c>
      <c r="I61" s="133">
        <v>0</v>
      </c>
      <c r="J61" s="133">
        <v>18800</v>
      </c>
    </row>
    <row r="62" spans="1:10" x14ac:dyDescent="0.2">
      <c r="A62" s="497" t="s">
        <v>273</v>
      </c>
      <c r="B62" s="497"/>
      <c r="C62" s="497"/>
      <c r="D62" s="497"/>
      <c r="E62" s="132">
        <f>SUM(E58:E61)</f>
        <v>241129.56</v>
      </c>
      <c r="F62" s="132">
        <f t="shared" ref="F62:G62" si="15">SUM(F58:F61)</f>
        <v>246300</v>
      </c>
      <c r="G62" s="132">
        <f t="shared" si="15"/>
        <v>265100</v>
      </c>
      <c r="H62" s="132">
        <f>SUM(H58:H61)</f>
        <v>280700</v>
      </c>
      <c r="I62" s="132">
        <f t="shared" ref="I62:J62" si="16">SUM(I58:I61)</f>
        <v>272500</v>
      </c>
      <c r="J62" s="132">
        <f t="shared" si="16"/>
        <v>292500</v>
      </c>
    </row>
    <row r="63" spans="1:10" ht="11.25" customHeight="1" x14ac:dyDescent="0.2">
      <c r="A63" s="497" t="s">
        <v>274</v>
      </c>
      <c r="B63" s="497"/>
      <c r="C63" s="497"/>
      <c r="D63" s="497"/>
      <c r="E63" s="497"/>
      <c r="F63" s="497"/>
      <c r="G63" s="497"/>
      <c r="H63" s="497"/>
      <c r="I63" s="497"/>
      <c r="J63" s="137"/>
    </row>
    <row r="64" spans="1:10" x14ac:dyDescent="0.2">
      <c r="A64" s="121">
        <v>226</v>
      </c>
      <c r="B64" s="485" t="s">
        <v>188</v>
      </c>
      <c r="C64" s="485"/>
      <c r="D64" s="485"/>
      <c r="E64" s="133">
        <v>4089.72</v>
      </c>
      <c r="F64" s="155">
        <v>4000</v>
      </c>
      <c r="G64" s="133">
        <v>4000</v>
      </c>
      <c r="H64" s="123">
        <v>4200</v>
      </c>
      <c r="I64" s="133">
        <v>4200</v>
      </c>
      <c r="J64" s="133">
        <v>4200</v>
      </c>
    </row>
    <row r="65" spans="1:10" x14ac:dyDescent="0.2">
      <c r="A65" s="121">
        <v>228</v>
      </c>
      <c r="B65" s="485" t="s">
        <v>189</v>
      </c>
      <c r="C65" s="485"/>
      <c r="D65" s="485"/>
      <c r="E65" s="133">
        <v>3714</v>
      </c>
      <c r="F65" s="155">
        <v>4000</v>
      </c>
      <c r="G65" s="133">
        <v>4000</v>
      </c>
      <c r="H65" s="123">
        <v>5500</v>
      </c>
      <c r="I65" s="133">
        <v>5500</v>
      </c>
      <c r="J65" s="133">
        <v>5500</v>
      </c>
    </row>
    <row r="66" spans="1:10" x14ac:dyDescent="0.2">
      <c r="A66" s="121">
        <v>232</v>
      </c>
      <c r="B66" s="485" t="s">
        <v>192</v>
      </c>
      <c r="C66" s="485"/>
      <c r="D66" s="485"/>
      <c r="E66" s="133">
        <v>835</v>
      </c>
      <c r="F66" s="155">
        <v>1000</v>
      </c>
      <c r="G66" s="133">
        <v>1000</v>
      </c>
      <c r="H66" s="123">
        <v>0</v>
      </c>
      <c r="I66" s="133">
        <v>0</v>
      </c>
      <c r="J66" s="133">
        <v>0</v>
      </c>
    </row>
    <row r="67" spans="1:10" x14ac:dyDescent="0.2">
      <c r="A67" s="121">
        <v>236</v>
      </c>
      <c r="B67" s="485" t="s">
        <v>194</v>
      </c>
      <c r="C67" s="485"/>
      <c r="D67" s="485"/>
      <c r="E67" s="133">
        <v>0</v>
      </c>
      <c r="F67" s="155">
        <v>30000</v>
      </c>
      <c r="G67" s="133">
        <v>30000</v>
      </c>
      <c r="H67" s="123">
        <v>30000</v>
      </c>
      <c r="I67" s="133">
        <v>30000</v>
      </c>
      <c r="J67" s="133">
        <v>30000</v>
      </c>
    </row>
    <row r="68" spans="1:10" x14ac:dyDescent="0.2">
      <c r="A68" s="121">
        <v>246</v>
      </c>
      <c r="B68" s="485" t="s">
        <v>199</v>
      </c>
      <c r="C68" s="485"/>
      <c r="D68" s="485"/>
      <c r="E68" s="133">
        <v>3525</v>
      </c>
      <c r="F68" s="155">
        <v>4000</v>
      </c>
      <c r="G68" s="133">
        <v>4000</v>
      </c>
      <c r="H68" s="123">
        <v>500</v>
      </c>
      <c r="I68" s="133">
        <v>500</v>
      </c>
      <c r="J68" s="133">
        <v>500</v>
      </c>
    </row>
    <row r="69" spans="1:10" x14ac:dyDescent="0.2">
      <c r="A69" s="121">
        <v>262</v>
      </c>
      <c r="B69" s="485" t="s">
        <v>203</v>
      </c>
      <c r="C69" s="485"/>
      <c r="D69" s="485"/>
      <c r="E69" s="133">
        <v>52479.97</v>
      </c>
      <c r="F69" s="155">
        <v>0</v>
      </c>
      <c r="G69" s="133">
        <v>0</v>
      </c>
      <c r="H69" s="123">
        <v>0</v>
      </c>
      <c r="I69" s="133">
        <v>0</v>
      </c>
      <c r="J69" s="133">
        <v>0</v>
      </c>
    </row>
    <row r="70" spans="1:10" x14ac:dyDescent="0.2">
      <c r="A70" s="121">
        <v>275</v>
      </c>
      <c r="B70" s="485" t="s">
        <v>210</v>
      </c>
      <c r="C70" s="485"/>
      <c r="D70" s="485"/>
      <c r="E70" s="133">
        <v>9016.65</v>
      </c>
      <c r="F70" s="155">
        <v>20000</v>
      </c>
      <c r="G70" s="133">
        <v>20000</v>
      </c>
      <c r="H70" s="123">
        <v>10000</v>
      </c>
      <c r="I70" s="133">
        <v>10000</v>
      </c>
      <c r="J70" s="133">
        <v>10000</v>
      </c>
    </row>
    <row r="71" spans="1:10" x14ac:dyDescent="0.2">
      <c r="A71" s="497" t="s">
        <v>276</v>
      </c>
      <c r="B71" s="497"/>
      <c r="C71" s="497"/>
      <c r="D71" s="497"/>
      <c r="E71" s="132">
        <f t="shared" ref="E71:J71" si="17">SUM(E64:E70)</f>
        <v>73660.34</v>
      </c>
      <c r="F71" s="193">
        <f t="shared" si="17"/>
        <v>63000</v>
      </c>
      <c r="G71" s="132">
        <f t="shared" si="17"/>
        <v>63000</v>
      </c>
      <c r="H71" s="132">
        <f>SUM(H64:H70)</f>
        <v>50200</v>
      </c>
      <c r="I71" s="132">
        <f t="shared" si="17"/>
        <v>50200</v>
      </c>
      <c r="J71" s="132">
        <f t="shared" si="17"/>
        <v>50200</v>
      </c>
    </row>
    <row r="72" spans="1:10" x14ac:dyDescent="0.2">
      <c r="A72" s="498" t="s">
        <v>277</v>
      </c>
      <c r="B72" s="498"/>
      <c r="C72" s="498"/>
      <c r="D72" s="498"/>
      <c r="E72" s="134">
        <f t="shared" ref="E72:J72" si="18">SUM(E62,E71)</f>
        <v>314789.90000000002</v>
      </c>
      <c r="F72" s="134">
        <f t="shared" si="18"/>
        <v>309300</v>
      </c>
      <c r="G72" s="134">
        <f t="shared" si="18"/>
        <v>328100</v>
      </c>
      <c r="H72" s="134">
        <f t="shared" si="18"/>
        <v>330900</v>
      </c>
      <c r="I72" s="134">
        <f t="shared" si="18"/>
        <v>322700</v>
      </c>
      <c r="J72" s="134">
        <f t="shared" si="18"/>
        <v>342700</v>
      </c>
    </row>
    <row r="73" spans="1:10" ht="9" customHeight="1" x14ac:dyDescent="0.2">
      <c r="A73" s="536"/>
      <c r="B73" s="536"/>
      <c r="C73" s="536"/>
      <c r="D73" s="536"/>
      <c r="E73" s="536"/>
      <c r="F73" s="536"/>
      <c r="G73" s="536"/>
      <c r="H73" s="536"/>
      <c r="I73" s="536"/>
      <c r="J73" s="536"/>
    </row>
    <row r="74" spans="1:10" ht="10.5" customHeight="1" x14ac:dyDescent="0.2">
      <c r="A74" s="500" t="s">
        <v>14</v>
      </c>
      <c r="B74" s="500"/>
      <c r="C74" s="500"/>
      <c r="D74" s="500"/>
      <c r="E74" s="500"/>
      <c r="F74" s="500"/>
      <c r="G74" s="500"/>
      <c r="H74" s="500"/>
      <c r="I74" s="500"/>
      <c r="J74" s="500"/>
    </row>
    <row r="75" spans="1:10" ht="17.45" customHeight="1" x14ac:dyDescent="0.2">
      <c r="A75" s="484" t="s">
        <v>224</v>
      </c>
      <c r="B75" s="484"/>
      <c r="C75" s="484"/>
      <c r="D75" s="484"/>
      <c r="E75" s="482" t="str">
        <f t="shared" ref="E75:J75" si="19">E19</f>
        <v>Actuals           2013-2014</v>
      </c>
      <c r="F75" s="482" t="str">
        <f t="shared" si="19"/>
        <v>Approved Estimates          2014-2015</v>
      </c>
      <c r="G75" s="482" t="str">
        <f t="shared" si="19"/>
        <v>Revised Estimates                 2014-2015</v>
      </c>
      <c r="H75" s="482" t="str">
        <f t="shared" si="19"/>
        <v>Budget Estimates      2015-2016</v>
      </c>
      <c r="I75" s="482" t="str">
        <f t="shared" si="19"/>
        <v>Forward Estimates     2016-2017</v>
      </c>
      <c r="J75" s="482" t="str">
        <f t="shared" si="19"/>
        <v>Forward Estimates     2017-2018</v>
      </c>
    </row>
    <row r="76" spans="1:10" x14ac:dyDescent="0.2">
      <c r="A76" s="119" t="s">
        <v>225</v>
      </c>
      <c r="B76" s="119" t="s">
        <v>226</v>
      </c>
      <c r="C76" s="484" t="s">
        <v>227</v>
      </c>
      <c r="D76" s="484"/>
      <c r="E76" s="475"/>
      <c r="F76" s="475"/>
      <c r="G76" s="475"/>
      <c r="H76" s="475"/>
      <c r="I76" s="475"/>
      <c r="J76" s="475"/>
    </row>
    <row r="77" spans="1:10" x14ac:dyDescent="0.2">
      <c r="A77" s="135"/>
      <c r="B77" s="135"/>
      <c r="C77" s="497"/>
      <c r="D77" s="497"/>
      <c r="E77" s="133"/>
      <c r="F77" s="155"/>
      <c r="G77" s="133"/>
      <c r="H77" s="123"/>
      <c r="I77" s="133"/>
      <c r="J77" s="122"/>
    </row>
    <row r="78" spans="1:10" x14ac:dyDescent="0.2">
      <c r="A78" s="135"/>
      <c r="B78" s="135"/>
      <c r="C78" s="497"/>
      <c r="D78" s="497"/>
      <c r="E78" s="133"/>
      <c r="F78" s="155"/>
      <c r="G78" s="133"/>
      <c r="H78" s="123"/>
      <c r="I78" s="133"/>
      <c r="J78" s="122"/>
    </row>
    <row r="79" spans="1:10" x14ac:dyDescent="0.2">
      <c r="A79" s="487" t="s">
        <v>14</v>
      </c>
      <c r="B79" s="487"/>
      <c r="C79" s="487"/>
      <c r="D79" s="487"/>
      <c r="E79" s="136">
        <v>0</v>
      </c>
      <c r="F79" s="136">
        <v>0</v>
      </c>
      <c r="G79" s="136">
        <v>0</v>
      </c>
      <c r="H79" s="136">
        <v>0</v>
      </c>
      <c r="I79" s="136">
        <v>0</v>
      </c>
      <c r="J79" s="136">
        <v>0</v>
      </c>
    </row>
    <row r="80" spans="1:10" ht="8.25" customHeight="1" x14ac:dyDescent="0.2">
      <c r="A80" s="537"/>
      <c r="B80" s="537"/>
      <c r="C80" s="537"/>
      <c r="D80" s="537"/>
      <c r="E80" s="537"/>
      <c r="F80" s="537"/>
      <c r="G80" s="537"/>
      <c r="H80" s="537"/>
      <c r="I80" s="537"/>
      <c r="J80" s="537"/>
    </row>
    <row r="81" spans="1:10" x14ac:dyDescent="0.2">
      <c r="A81" s="499" t="s">
        <v>266</v>
      </c>
      <c r="B81" s="499"/>
      <c r="C81" s="499"/>
      <c r="D81" s="499"/>
      <c r="E81" s="499"/>
      <c r="F81" s="508"/>
      <c r="G81" s="508"/>
      <c r="H81" s="508"/>
      <c r="I81" s="508"/>
      <c r="J81" s="508"/>
    </row>
    <row r="82" spans="1:10" x14ac:dyDescent="0.2">
      <c r="A82" s="484" t="s">
        <v>278</v>
      </c>
      <c r="B82" s="484"/>
      <c r="C82" s="484"/>
      <c r="D82" s="120" t="s">
        <v>279</v>
      </c>
      <c r="E82" s="194" t="s">
        <v>280</v>
      </c>
      <c r="F82" s="195"/>
      <c r="G82" s="152"/>
      <c r="H82" s="152"/>
      <c r="I82" s="152"/>
      <c r="J82" s="153"/>
    </row>
    <row r="83" spans="1:10" x14ac:dyDescent="0.2">
      <c r="A83" s="485" t="s">
        <v>2330</v>
      </c>
      <c r="B83" s="485"/>
      <c r="C83" s="485"/>
      <c r="D83" s="121" t="s">
        <v>1507</v>
      </c>
      <c r="E83" s="196">
        <v>1</v>
      </c>
      <c r="F83" s="197"/>
      <c r="G83" s="140"/>
      <c r="H83" s="140"/>
      <c r="I83" s="140"/>
      <c r="J83" s="143"/>
    </row>
    <row r="84" spans="1:10" x14ac:dyDescent="0.2">
      <c r="A84" s="485" t="s">
        <v>1156</v>
      </c>
      <c r="B84" s="485"/>
      <c r="C84" s="485"/>
      <c r="D84" s="121" t="s">
        <v>1157</v>
      </c>
      <c r="E84" s="196">
        <v>1</v>
      </c>
      <c r="F84" s="197"/>
      <c r="G84" s="140"/>
      <c r="H84" s="140"/>
      <c r="I84" s="140"/>
      <c r="J84" s="143"/>
    </row>
    <row r="85" spans="1:10" x14ac:dyDescent="0.2">
      <c r="A85" s="485" t="s">
        <v>2318</v>
      </c>
      <c r="B85" s="485"/>
      <c r="C85" s="485"/>
      <c r="D85" s="121" t="s">
        <v>2319</v>
      </c>
      <c r="E85" s="196">
        <v>1</v>
      </c>
      <c r="F85" s="197"/>
      <c r="G85" s="140"/>
      <c r="H85" s="140"/>
      <c r="I85" s="140"/>
      <c r="J85" s="143"/>
    </row>
    <row r="86" spans="1:10" x14ac:dyDescent="0.2">
      <c r="A86" s="498" t="s">
        <v>281</v>
      </c>
      <c r="B86" s="498"/>
      <c r="C86" s="498"/>
      <c r="D86" s="498"/>
      <c r="E86" s="198">
        <f>SUM(E83:E85)</f>
        <v>3</v>
      </c>
      <c r="F86" s="199"/>
      <c r="G86" s="146"/>
      <c r="H86" s="146"/>
      <c r="I86" s="146"/>
      <c r="J86" s="147"/>
    </row>
    <row r="87" spans="1:10" x14ac:dyDescent="0.2">
      <c r="A87" s="483"/>
      <c r="B87" s="483"/>
      <c r="C87" s="483"/>
      <c r="D87" s="483"/>
      <c r="E87" s="483"/>
      <c r="F87" s="501"/>
      <c r="G87" s="501"/>
      <c r="H87" s="501"/>
      <c r="I87" s="501"/>
      <c r="J87" s="501"/>
    </row>
    <row r="88" spans="1:10" x14ac:dyDescent="0.2">
      <c r="A88" s="502" t="s">
        <v>282</v>
      </c>
      <c r="B88" s="502"/>
      <c r="C88" s="502"/>
      <c r="D88" s="502"/>
      <c r="E88" s="502"/>
      <c r="F88" s="502"/>
      <c r="G88" s="502"/>
      <c r="H88" s="502"/>
      <c r="I88" s="502"/>
      <c r="J88" s="502"/>
    </row>
    <row r="89" spans="1:10" x14ac:dyDescent="0.2">
      <c r="A89" s="503" t="s">
        <v>283</v>
      </c>
      <c r="B89" s="503"/>
      <c r="C89" s="503"/>
      <c r="D89" s="503"/>
      <c r="E89" s="503"/>
      <c r="F89" s="503"/>
      <c r="G89" s="503"/>
      <c r="H89" s="503"/>
      <c r="I89" s="503"/>
      <c r="J89" s="503"/>
    </row>
    <row r="90" spans="1:10" x14ac:dyDescent="0.2">
      <c r="A90" s="530" t="s">
        <v>384</v>
      </c>
      <c r="B90" s="530"/>
      <c r="C90" s="530"/>
      <c r="D90" s="530"/>
      <c r="E90" s="530"/>
      <c r="F90" s="530"/>
      <c r="G90" s="530"/>
      <c r="H90" s="530"/>
      <c r="I90" s="530"/>
      <c r="J90" s="530"/>
    </row>
    <row r="91" spans="1:10" x14ac:dyDescent="0.2">
      <c r="A91" s="530" t="s">
        <v>385</v>
      </c>
      <c r="B91" s="530" t="s">
        <v>385</v>
      </c>
      <c r="C91" s="530"/>
      <c r="D91" s="530"/>
      <c r="E91" s="530"/>
      <c r="F91" s="530"/>
      <c r="G91" s="530"/>
      <c r="H91" s="530"/>
      <c r="I91" s="530"/>
      <c r="J91" s="530"/>
    </row>
    <row r="92" spans="1:10" x14ac:dyDescent="0.2">
      <c r="A92" s="530" t="s">
        <v>386</v>
      </c>
      <c r="B92" s="530" t="s">
        <v>386</v>
      </c>
      <c r="C92" s="530"/>
      <c r="D92" s="530"/>
      <c r="E92" s="530"/>
      <c r="F92" s="530"/>
      <c r="G92" s="530"/>
      <c r="H92" s="530"/>
      <c r="I92" s="530"/>
      <c r="J92" s="530"/>
    </row>
    <row r="93" spans="1:10" x14ac:dyDescent="0.2">
      <c r="A93" s="483"/>
      <c r="B93" s="483"/>
      <c r="C93" s="483"/>
      <c r="D93" s="483"/>
      <c r="E93" s="483"/>
      <c r="F93" s="483"/>
      <c r="G93" s="483"/>
      <c r="H93" s="483"/>
      <c r="I93" s="483"/>
      <c r="J93" s="483"/>
    </row>
    <row r="94" spans="1:10" x14ac:dyDescent="0.2">
      <c r="A94" s="483"/>
      <c r="B94" s="483"/>
      <c r="C94" s="483"/>
      <c r="D94" s="483"/>
      <c r="E94" s="483"/>
      <c r="F94" s="483"/>
      <c r="G94" s="483"/>
      <c r="H94" s="483"/>
      <c r="I94" s="483"/>
      <c r="J94" s="483"/>
    </row>
    <row r="95" spans="1:10" x14ac:dyDescent="0.2">
      <c r="A95" s="483"/>
      <c r="B95" s="483"/>
      <c r="C95" s="483"/>
      <c r="D95" s="483"/>
      <c r="E95" s="483"/>
      <c r="F95" s="483"/>
      <c r="G95" s="483"/>
      <c r="H95" s="483"/>
      <c r="I95" s="483"/>
      <c r="J95" s="483"/>
    </row>
    <row r="96" spans="1:10" x14ac:dyDescent="0.2">
      <c r="A96" s="506" t="s">
        <v>359</v>
      </c>
      <c r="B96" s="506"/>
      <c r="C96" s="506"/>
      <c r="D96" s="506"/>
      <c r="E96" s="506"/>
      <c r="F96" s="506"/>
      <c r="G96" s="506"/>
      <c r="H96" s="506"/>
      <c r="I96" s="506"/>
      <c r="J96" s="506"/>
    </row>
    <row r="97" spans="1:10" x14ac:dyDescent="0.2">
      <c r="A97" s="483"/>
      <c r="B97" s="483"/>
      <c r="C97" s="483"/>
      <c r="D97" s="483"/>
      <c r="E97" s="483"/>
      <c r="F97" s="483"/>
      <c r="G97" s="483"/>
      <c r="H97" s="483"/>
      <c r="I97" s="483"/>
      <c r="J97" s="483"/>
    </row>
    <row r="98" spans="1:10" x14ac:dyDescent="0.2">
      <c r="A98" s="483"/>
      <c r="B98" s="483"/>
      <c r="C98" s="483"/>
      <c r="D98" s="483"/>
      <c r="E98" s="483"/>
      <c r="F98" s="483"/>
      <c r="G98" s="483"/>
      <c r="H98" s="483"/>
      <c r="I98" s="483"/>
      <c r="J98" s="483"/>
    </row>
    <row r="99" spans="1:10" x14ac:dyDescent="0.2">
      <c r="A99" s="483"/>
      <c r="B99" s="483"/>
      <c r="C99" s="483"/>
      <c r="D99" s="483"/>
      <c r="E99" s="483"/>
      <c r="F99" s="483"/>
      <c r="G99" s="483"/>
      <c r="H99" s="483"/>
      <c r="I99" s="483"/>
      <c r="J99" s="483"/>
    </row>
    <row r="100" spans="1:10" x14ac:dyDescent="0.2">
      <c r="A100" s="483"/>
      <c r="B100" s="483"/>
      <c r="C100" s="483"/>
      <c r="D100" s="483"/>
      <c r="E100" s="483"/>
      <c r="F100" s="483"/>
      <c r="G100" s="483"/>
      <c r="H100" s="483"/>
      <c r="I100" s="483"/>
      <c r="J100" s="483"/>
    </row>
    <row r="101" spans="1:10" ht="22.5" x14ac:dyDescent="0.2">
      <c r="A101" s="502" t="s">
        <v>289</v>
      </c>
      <c r="B101" s="502"/>
      <c r="C101" s="502"/>
      <c r="D101" s="502"/>
      <c r="E101" s="502"/>
      <c r="F101" s="148" t="s">
        <v>290</v>
      </c>
      <c r="G101" s="148" t="s">
        <v>291</v>
      </c>
      <c r="H101" s="148" t="s">
        <v>292</v>
      </c>
      <c r="I101" s="148" t="s">
        <v>293</v>
      </c>
      <c r="J101" s="148" t="s">
        <v>294</v>
      </c>
    </row>
    <row r="102" spans="1:10" x14ac:dyDescent="0.2">
      <c r="A102" s="502" t="s">
        <v>295</v>
      </c>
      <c r="B102" s="502"/>
      <c r="C102" s="502"/>
      <c r="D102" s="502"/>
      <c r="E102" s="502"/>
      <c r="F102" s="502"/>
      <c r="G102" s="502"/>
      <c r="H102" s="502"/>
      <c r="I102" s="502"/>
      <c r="J102" s="502"/>
    </row>
    <row r="103" spans="1:10" x14ac:dyDescent="0.2">
      <c r="A103" s="530" t="s">
        <v>387</v>
      </c>
      <c r="B103" s="530"/>
      <c r="C103" s="530"/>
      <c r="D103" s="530"/>
      <c r="E103" s="530"/>
      <c r="F103" s="200"/>
      <c r="G103" s="137"/>
      <c r="H103" s="137"/>
      <c r="I103" s="137"/>
      <c r="J103" s="137"/>
    </row>
    <row r="104" spans="1:10" x14ac:dyDescent="0.2">
      <c r="A104" s="530" t="s">
        <v>388</v>
      </c>
      <c r="B104" s="530"/>
      <c r="C104" s="530"/>
      <c r="D104" s="530"/>
      <c r="E104" s="530"/>
      <c r="F104" s="200"/>
      <c r="G104" s="137"/>
      <c r="H104" s="137"/>
      <c r="I104" s="137"/>
      <c r="J104" s="137"/>
    </row>
    <row r="105" spans="1:10" x14ac:dyDescent="0.2">
      <c r="A105" s="530" t="s">
        <v>389</v>
      </c>
      <c r="B105" s="530"/>
      <c r="C105" s="530"/>
      <c r="D105" s="530"/>
      <c r="E105" s="530"/>
      <c r="F105" s="200"/>
      <c r="G105" s="137"/>
      <c r="H105" s="137"/>
      <c r="I105" s="137"/>
      <c r="J105" s="137"/>
    </row>
    <row r="106" spans="1:10" x14ac:dyDescent="0.2">
      <c r="A106" s="530" t="s">
        <v>390</v>
      </c>
      <c r="B106" s="530"/>
      <c r="C106" s="530"/>
      <c r="D106" s="530"/>
      <c r="E106" s="530"/>
      <c r="F106" s="200"/>
      <c r="G106" s="137"/>
      <c r="H106" s="137"/>
      <c r="I106" s="137"/>
      <c r="J106" s="137"/>
    </row>
    <row r="107" spans="1:10" x14ac:dyDescent="0.2">
      <c r="A107" s="530" t="s">
        <v>391</v>
      </c>
      <c r="B107" s="530"/>
      <c r="C107" s="530"/>
      <c r="D107" s="530"/>
      <c r="E107" s="530"/>
      <c r="F107" s="200"/>
      <c r="G107" s="137"/>
      <c r="H107" s="137"/>
      <c r="I107" s="137"/>
      <c r="J107" s="137"/>
    </row>
    <row r="108" spans="1:10" x14ac:dyDescent="0.2">
      <c r="A108" s="530" t="s">
        <v>392</v>
      </c>
      <c r="B108" s="530"/>
      <c r="C108" s="530"/>
      <c r="D108" s="530"/>
      <c r="E108" s="530"/>
      <c r="F108" s="200"/>
      <c r="G108" s="137"/>
      <c r="H108" s="137"/>
      <c r="I108" s="137"/>
      <c r="J108" s="137"/>
    </row>
    <row r="109" spans="1:10" ht="14.25" customHeight="1" x14ac:dyDescent="0.2">
      <c r="A109" s="530" t="s">
        <v>393</v>
      </c>
      <c r="B109" s="530"/>
      <c r="C109" s="530"/>
      <c r="D109" s="530"/>
      <c r="E109" s="530"/>
      <c r="F109" s="200"/>
      <c r="G109" s="137"/>
      <c r="H109" s="137"/>
      <c r="I109" s="137"/>
      <c r="J109" s="137"/>
    </row>
    <row r="110" spans="1:10" ht="22.5" customHeight="1" x14ac:dyDescent="0.2">
      <c r="A110" s="502" t="s">
        <v>300</v>
      </c>
      <c r="B110" s="502"/>
      <c r="C110" s="502"/>
      <c r="D110" s="502"/>
      <c r="E110" s="502"/>
      <c r="F110" s="502"/>
      <c r="G110" s="502"/>
      <c r="H110" s="502"/>
      <c r="I110" s="502"/>
      <c r="J110" s="502"/>
    </row>
    <row r="111" spans="1:10" x14ac:dyDescent="0.2">
      <c r="A111" s="530" t="s">
        <v>394</v>
      </c>
      <c r="B111" s="530"/>
      <c r="C111" s="530"/>
      <c r="D111" s="530"/>
      <c r="E111" s="530"/>
      <c r="F111" s="200"/>
      <c r="G111" s="137"/>
      <c r="H111" s="137"/>
      <c r="I111" s="137"/>
      <c r="J111" s="137"/>
    </row>
    <row r="112" spans="1:10" x14ac:dyDescent="0.2">
      <c r="A112" s="530" t="s">
        <v>395</v>
      </c>
      <c r="B112" s="530"/>
      <c r="C112" s="530"/>
      <c r="D112" s="530"/>
      <c r="E112" s="530"/>
      <c r="F112" s="200"/>
      <c r="G112" s="137"/>
      <c r="H112" s="137"/>
      <c r="I112" s="137"/>
      <c r="J112" s="137"/>
    </row>
    <row r="113" spans="1:10" x14ac:dyDescent="0.2">
      <c r="A113" s="530" t="s">
        <v>396</v>
      </c>
      <c r="B113" s="530"/>
      <c r="C113" s="530"/>
      <c r="D113" s="530"/>
      <c r="E113" s="530"/>
      <c r="F113" s="200"/>
      <c r="G113" s="137"/>
      <c r="H113" s="137"/>
      <c r="I113" s="137"/>
      <c r="J113" s="137"/>
    </row>
    <row r="114" spans="1:10" x14ac:dyDescent="0.2">
      <c r="A114" s="530" t="s">
        <v>397</v>
      </c>
      <c r="B114" s="530"/>
      <c r="C114" s="530"/>
      <c r="D114" s="530"/>
      <c r="E114" s="530"/>
      <c r="F114" s="200"/>
      <c r="G114" s="137"/>
      <c r="H114" s="137"/>
      <c r="I114" s="137"/>
      <c r="J114" s="137"/>
    </row>
    <row r="115" spans="1:10" x14ac:dyDescent="0.2">
      <c r="A115" s="530" t="s">
        <v>398</v>
      </c>
      <c r="B115" s="530"/>
      <c r="C115" s="530"/>
      <c r="D115" s="530"/>
      <c r="E115" s="530"/>
      <c r="F115" s="200"/>
      <c r="G115" s="137"/>
      <c r="H115" s="137"/>
      <c r="I115" s="137"/>
      <c r="J115" s="137"/>
    </row>
    <row r="116" spans="1:10" x14ac:dyDescent="0.2">
      <c r="A116" s="530" t="s">
        <v>399</v>
      </c>
      <c r="B116" s="530"/>
      <c r="C116" s="530"/>
      <c r="D116" s="530"/>
      <c r="E116" s="530"/>
      <c r="F116" s="200"/>
      <c r="G116" s="137"/>
      <c r="H116" s="137"/>
      <c r="I116" s="137"/>
      <c r="J116" s="137"/>
    </row>
    <row r="117" spans="1:10" ht="17.25" customHeight="1" x14ac:dyDescent="0.2">
      <c r="A117" s="530" t="s">
        <v>400</v>
      </c>
      <c r="B117" s="530"/>
      <c r="C117" s="530"/>
      <c r="D117" s="530"/>
      <c r="E117" s="530"/>
      <c r="F117" s="200"/>
      <c r="G117" s="137"/>
      <c r="H117" s="137"/>
      <c r="I117" s="137"/>
      <c r="J117" s="137"/>
    </row>
    <row r="118" spans="1:10" x14ac:dyDescent="0.2">
      <c r="A118" s="530" t="s">
        <v>401</v>
      </c>
      <c r="B118" s="530"/>
      <c r="C118" s="530"/>
      <c r="D118" s="530"/>
      <c r="E118" s="530"/>
      <c r="F118" s="200"/>
      <c r="G118" s="137"/>
      <c r="H118" s="137"/>
      <c r="I118" s="137"/>
      <c r="J118" s="137"/>
    </row>
    <row r="119" spans="1:10" x14ac:dyDescent="0.2">
      <c r="A119" s="530" t="s">
        <v>402</v>
      </c>
      <c r="B119" s="530"/>
      <c r="C119" s="530"/>
      <c r="D119" s="530"/>
      <c r="E119" s="530"/>
      <c r="F119" s="200"/>
      <c r="G119" s="137"/>
      <c r="H119" s="137"/>
      <c r="I119" s="137"/>
      <c r="J119" s="137"/>
    </row>
    <row r="120" spans="1:10" x14ac:dyDescent="0.2">
      <c r="A120" s="483"/>
      <c r="B120" s="483"/>
      <c r="C120" s="483"/>
      <c r="D120" s="483"/>
      <c r="E120" s="483"/>
      <c r="F120" s="483"/>
      <c r="G120" s="483"/>
      <c r="H120" s="483"/>
      <c r="I120" s="483"/>
      <c r="J120" s="483"/>
    </row>
    <row r="122" spans="1:10" x14ac:dyDescent="0.2">
      <c r="A122" s="158"/>
      <c r="B122" s="158"/>
      <c r="C122" s="158"/>
      <c r="D122" s="158"/>
      <c r="E122" s="201" t="s">
        <v>332</v>
      </c>
      <c r="F122" s="165"/>
      <c r="G122" s="158"/>
      <c r="H122" s="158"/>
      <c r="I122" s="158"/>
      <c r="J122" s="159"/>
    </row>
    <row r="123" spans="1:10" ht="34.5" thickBot="1" x14ac:dyDescent="0.25">
      <c r="A123" s="160"/>
      <c r="B123" s="160" t="s">
        <v>181</v>
      </c>
      <c r="C123" s="161"/>
      <c r="D123" s="162"/>
      <c r="E123" s="148" t="str">
        <f t="shared" ref="E123:J123" si="20">E19</f>
        <v>Actuals           2013-2014</v>
      </c>
      <c r="F123" s="148" t="str">
        <f t="shared" si="20"/>
        <v>Approved Estimates          2014-2015</v>
      </c>
      <c r="G123" s="148" t="str">
        <f t="shared" si="20"/>
        <v>Revised Estimates                 2014-2015</v>
      </c>
      <c r="H123" s="148" t="str">
        <f t="shared" si="20"/>
        <v>Budget Estimates      2015-2016</v>
      </c>
      <c r="I123" s="148" t="str">
        <f t="shared" si="20"/>
        <v>Forward Estimates     2016-2017</v>
      </c>
      <c r="J123" s="148" t="str">
        <f t="shared" si="20"/>
        <v>Forward Estimates     2017-2018</v>
      </c>
    </row>
    <row r="124" spans="1:10" x14ac:dyDescent="0.2">
      <c r="A124" s="163"/>
      <c r="B124" s="163"/>
      <c r="C124" s="163"/>
      <c r="D124" s="163"/>
      <c r="E124" s="163"/>
      <c r="F124" s="163"/>
      <c r="G124" s="163"/>
      <c r="H124" s="163"/>
      <c r="I124" s="164"/>
      <c r="J124" s="163"/>
    </row>
    <row r="125" spans="1:10" x14ac:dyDescent="0.2">
      <c r="A125" s="165" t="s">
        <v>6</v>
      </c>
      <c r="B125" s="165"/>
      <c r="C125" s="165"/>
      <c r="D125" s="165"/>
      <c r="E125" s="158"/>
      <c r="F125" s="166"/>
      <c r="G125" s="166"/>
      <c r="H125" s="166"/>
      <c r="I125" s="158"/>
      <c r="J125" s="158"/>
    </row>
    <row r="126" spans="1:10" x14ac:dyDescent="0.2">
      <c r="A126" s="158"/>
      <c r="B126" s="158" t="s">
        <v>78</v>
      </c>
      <c r="C126" s="158"/>
      <c r="D126" s="158"/>
      <c r="E126" s="167">
        <f t="shared" ref="E126:J126" si="21">E58</f>
        <v>145932</v>
      </c>
      <c r="F126" s="167">
        <f t="shared" si="21"/>
        <v>146000</v>
      </c>
      <c r="G126" s="167">
        <f t="shared" si="21"/>
        <v>146000</v>
      </c>
      <c r="H126" s="167">
        <f t="shared" si="21"/>
        <v>171000</v>
      </c>
      <c r="I126" s="167">
        <f t="shared" si="21"/>
        <v>172200</v>
      </c>
      <c r="J126" s="167">
        <f t="shared" si="21"/>
        <v>173400</v>
      </c>
    </row>
    <row r="127" spans="1:10" x14ac:dyDescent="0.2">
      <c r="A127" s="158"/>
      <c r="B127" s="158"/>
      <c r="C127" s="165" t="s">
        <v>335</v>
      </c>
      <c r="D127" s="171"/>
      <c r="E127" s="172">
        <f t="shared" ref="E127:J127" si="22">SUM(E126:E126)</f>
        <v>145932</v>
      </c>
      <c r="F127" s="172">
        <f t="shared" si="22"/>
        <v>146000</v>
      </c>
      <c r="G127" s="172">
        <f t="shared" si="22"/>
        <v>146000</v>
      </c>
      <c r="H127" s="172">
        <f t="shared" si="22"/>
        <v>171000</v>
      </c>
      <c r="I127" s="172">
        <f t="shared" si="22"/>
        <v>172200</v>
      </c>
      <c r="J127" s="172">
        <f t="shared" si="22"/>
        <v>173400</v>
      </c>
    </row>
    <row r="128" spans="1:10" ht="15" thickBot="1" x14ac:dyDescent="0.25">
      <c r="A128" s="158"/>
      <c r="B128" s="158"/>
      <c r="C128" s="165"/>
      <c r="D128" s="171"/>
      <c r="E128" s="202"/>
      <c r="F128" s="202"/>
      <c r="G128" s="202"/>
      <c r="H128" s="202"/>
      <c r="I128" s="202"/>
      <c r="J128" s="202"/>
    </row>
    <row r="129" spans="1:10" x14ac:dyDescent="0.2">
      <c r="A129" s="173" t="s">
        <v>175</v>
      </c>
      <c r="B129" s="173"/>
      <c r="C129" s="169"/>
      <c r="D129" s="174"/>
      <c r="E129" s="178"/>
      <c r="F129" s="178"/>
      <c r="G129" s="178"/>
      <c r="H129" s="163"/>
      <c r="I129" s="163"/>
      <c r="J129" s="163"/>
    </row>
    <row r="130" spans="1:10" x14ac:dyDescent="0.2">
      <c r="A130" s="158"/>
      <c r="B130" s="158" t="s">
        <v>78</v>
      </c>
      <c r="C130" s="158"/>
      <c r="D130" s="174"/>
      <c r="E130" s="167">
        <f t="shared" ref="E130:J130" si="23">E59</f>
        <v>0</v>
      </c>
      <c r="F130" s="167">
        <f t="shared" si="23"/>
        <v>0</v>
      </c>
      <c r="G130" s="167">
        <f t="shared" si="23"/>
        <v>0</v>
      </c>
      <c r="H130" s="167">
        <f t="shared" si="23"/>
        <v>0</v>
      </c>
      <c r="I130" s="167">
        <f t="shared" si="23"/>
        <v>0</v>
      </c>
      <c r="J130" s="167">
        <f t="shared" si="23"/>
        <v>0</v>
      </c>
    </row>
    <row r="131" spans="1:10" x14ac:dyDescent="0.2">
      <c r="A131" s="165"/>
      <c r="B131" s="165"/>
      <c r="C131" s="165" t="s">
        <v>336</v>
      </c>
      <c r="D131" s="175"/>
      <c r="E131" s="172">
        <f t="shared" ref="E131:J131" si="24">SUM(E130:E130)</f>
        <v>0</v>
      </c>
      <c r="F131" s="172">
        <f t="shared" si="24"/>
        <v>0</v>
      </c>
      <c r="G131" s="172">
        <f t="shared" si="24"/>
        <v>0</v>
      </c>
      <c r="H131" s="172">
        <f t="shared" si="24"/>
        <v>0</v>
      </c>
      <c r="I131" s="172">
        <f t="shared" si="24"/>
        <v>0</v>
      </c>
      <c r="J131" s="172">
        <f t="shared" si="24"/>
        <v>0</v>
      </c>
    </row>
    <row r="132" spans="1:10" ht="15" thickBot="1" x14ac:dyDescent="0.25">
      <c r="A132" s="165"/>
      <c r="B132" s="165"/>
      <c r="C132" s="165"/>
      <c r="D132" s="175"/>
      <c r="E132" s="202"/>
      <c r="F132" s="202"/>
      <c r="G132" s="202"/>
      <c r="H132" s="202"/>
      <c r="I132" s="202"/>
      <c r="J132" s="202"/>
    </row>
    <row r="133" spans="1:10" x14ac:dyDescent="0.2">
      <c r="A133" s="165" t="s">
        <v>337</v>
      </c>
      <c r="B133" s="158"/>
      <c r="C133" s="158"/>
      <c r="D133" s="176"/>
      <c r="E133" s="177"/>
      <c r="F133" s="177"/>
      <c r="G133" s="177"/>
      <c r="H133" s="177"/>
      <c r="I133" s="177"/>
      <c r="J133" s="177"/>
    </row>
    <row r="134" spans="1:10" x14ac:dyDescent="0.2">
      <c r="A134" s="158"/>
      <c r="B134" s="158" t="s">
        <v>78</v>
      </c>
      <c r="C134" s="158"/>
      <c r="D134" s="174"/>
      <c r="E134" s="167">
        <f t="shared" ref="E134:J134" si="25">E60</f>
        <v>95197.56</v>
      </c>
      <c r="F134" s="167">
        <f t="shared" si="25"/>
        <v>100300</v>
      </c>
      <c r="G134" s="167">
        <f t="shared" si="25"/>
        <v>100300</v>
      </c>
      <c r="H134" s="167">
        <f t="shared" si="25"/>
        <v>100300</v>
      </c>
      <c r="I134" s="167">
        <f t="shared" si="25"/>
        <v>100300</v>
      </c>
      <c r="J134" s="167">
        <f t="shared" si="25"/>
        <v>100300</v>
      </c>
    </row>
    <row r="135" spans="1:10" ht="15" thickBot="1" x14ac:dyDescent="0.25">
      <c r="A135" s="158"/>
      <c r="B135" s="158"/>
      <c r="C135" s="165" t="s">
        <v>338</v>
      </c>
      <c r="D135" s="176"/>
      <c r="E135" s="172">
        <f t="shared" ref="E135:J135" si="26">SUM(E134:E134)</f>
        <v>95197.56</v>
      </c>
      <c r="F135" s="172">
        <f t="shared" si="26"/>
        <v>100300</v>
      </c>
      <c r="G135" s="172">
        <f t="shared" si="26"/>
        <v>100300</v>
      </c>
      <c r="H135" s="172">
        <f t="shared" si="26"/>
        <v>100300</v>
      </c>
      <c r="I135" s="172">
        <f t="shared" si="26"/>
        <v>100300</v>
      </c>
      <c r="J135" s="172">
        <f t="shared" si="26"/>
        <v>100300</v>
      </c>
    </row>
    <row r="136" spans="1:10" x14ac:dyDescent="0.2">
      <c r="A136" s="176"/>
      <c r="B136" s="165"/>
      <c r="C136" s="158"/>
      <c r="D136" s="176"/>
      <c r="E136" s="178"/>
      <c r="F136" s="178"/>
      <c r="G136" s="178"/>
      <c r="H136" s="178"/>
      <c r="I136" s="178"/>
      <c r="J136" s="178"/>
    </row>
    <row r="137" spans="1:10" x14ac:dyDescent="0.2">
      <c r="A137" s="165" t="s">
        <v>177</v>
      </c>
      <c r="B137" s="158"/>
      <c r="C137" s="158"/>
      <c r="D137" s="176"/>
      <c r="E137" s="166"/>
      <c r="F137" s="166"/>
      <c r="G137" s="166"/>
      <c r="H137" s="166"/>
      <c r="I137" s="166"/>
      <c r="J137" s="166"/>
    </row>
    <row r="138" spans="1:10" x14ac:dyDescent="0.2">
      <c r="A138" s="158"/>
      <c r="B138" s="158" t="s">
        <v>78</v>
      </c>
      <c r="C138" s="158"/>
      <c r="D138" s="176"/>
      <c r="E138" s="167">
        <f t="shared" ref="E138:J138" si="27">E61</f>
        <v>0</v>
      </c>
      <c r="F138" s="167">
        <f t="shared" si="27"/>
        <v>0</v>
      </c>
      <c r="G138" s="167">
        <f t="shared" si="27"/>
        <v>18800</v>
      </c>
      <c r="H138" s="167">
        <f t="shared" si="27"/>
        <v>9400</v>
      </c>
      <c r="I138" s="167">
        <f t="shared" si="27"/>
        <v>0</v>
      </c>
      <c r="J138" s="167">
        <f t="shared" si="27"/>
        <v>18800</v>
      </c>
    </row>
    <row r="139" spans="1:10" ht="15" thickBot="1" x14ac:dyDescent="0.25">
      <c r="A139" s="158"/>
      <c r="B139" s="158"/>
      <c r="C139" s="165" t="s">
        <v>339</v>
      </c>
      <c r="D139" s="176"/>
      <c r="E139" s="172">
        <f t="shared" ref="E139:J139" si="28">SUM(E138:E138)</f>
        <v>0</v>
      </c>
      <c r="F139" s="172">
        <f t="shared" si="28"/>
        <v>0</v>
      </c>
      <c r="G139" s="172">
        <f t="shared" si="28"/>
        <v>18800</v>
      </c>
      <c r="H139" s="172">
        <f t="shared" si="28"/>
        <v>9400</v>
      </c>
      <c r="I139" s="172">
        <f t="shared" si="28"/>
        <v>0</v>
      </c>
      <c r="J139" s="172">
        <f t="shared" si="28"/>
        <v>18800</v>
      </c>
    </row>
    <row r="140" spans="1:10" x14ac:dyDescent="0.2">
      <c r="A140" s="176"/>
      <c r="B140" s="165"/>
      <c r="C140" s="158"/>
      <c r="D140" s="176"/>
      <c r="E140" s="178"/>
      <c r="F140" s="178"/>
      <c r="G140" s="178"/>
      <c r="H140" s="178"/>
      <c r="I140" s="178"/>
      <c r="J140" s="178"/>
    </row>
    <row r="141" spans="1:10" x14ac:dyDescent="0.2">
      <c r="A141" s="179" t="s">
        <v>274</v>
      </c>
      <c r="B141" s="165"/>
      <c r="C141" s="158"/>
      <c r="D141" s="176"/>
      <c r="E141" s="166"/>
      <c r="F141" s="166"/>
      <c r="G141" s="166"/>
      <c r="H141" s="166"/>
      <c r="I141" s="166"/>
      <c r="J141" s="166"/>
    </row>
    <row r="142" spans="1:10" x14ac:dyDescent="0.2">
      <c r="A142" s="169"/>
      <c r="B142" s="169" t="s">
        <v>78</v>
      </c>
      <c r="C142" s="158"/>
      <c r="D142" s="176"/>
      <c r="E142" s="167">
        <f t="shared" ref="E142:J142" si="29">E71</f>
        <v>73660.34</v>
      </c>
      <c r="F142" s="167">
        <f t="shared" si="29"/>
        <v>63000</v>
      </c>
      <c r="G142" s="167">
        <f t="shared" si="29"/>
        <v>63000</v>
      </c>
      <c r="H142" s="167">
        <f t="shared" si="29"/>
        <v>50200</v>
      </c>
      <c r="I142" s="167">
        <f t="shared" si="29"/>
        <v>50200</v>
      </c>
      <c r="J142" s="167">
        <f t="shared" si="29"/>
        <v>50200</v>
      </c>
    </row>
    <row r="143" spans="1:10" ht="15" thickBot="1" x14ac:dyDescent="0.25">
      <c r="A143" s="158"/>
      <c r="B143" s="158"/>
      <c r="C143" s="158" t="s">
        <v>340</v>
      </c>
      <c r="D143" s="171"/>
      <c r="E143" s="172">
        <f t="shared" ref="E143:J143" si="30">SUM(E142:E142)</f>
        <v>73660.34</v>
      </c>
      <c r="F143" s="172">
        <f t="shared" si="30"/>
        <v>63000</v>
      </c>
      <c r="G143" s="172">
        <f t="shared" si="30"/>
        <v>63000</v>
      </c>
      <c r="H143" s="172">
        <f t="shared" si="30"/>
        <v>50200</v>
      </c>
      <c r="I143" s="172">
        <f t="shared" si="30"/>
        <v>50200</v>
      </c>
      <c r="J143" s="172">
        <f t="shared" si="30"/>
        <v>50200</v>
      </c>
    </row>
    <row r="144" spans="1:10" x14ac:dyDescent="0.2">
      <c r="A144" s="158"/>
      <c r="B144" s="158"/>
      <c r="C144" s="158"/>
      <c r="D144" s="176"/>
      <c r="E144" s="178"/>
      <c r="F144" s="178"/>
      <c r="G144" s="178"/>
      <c r="H144" s="163"/>
      <c r="I144" s="163"/>
      <c r="J144" s="163"/>
    </row>
    <row r="145" spans="1:10" x14ac:dyDescent="0.2">
      <c r="A145" s="180" t="s">
        <v>14</v>
      </c>
      <c r="B145" s="158"/>
      <c r="C145" s="158"/>
      <c r="D145" s="158"/>
      <c r="E145" s="158"/>
      <c r="F145" s="158"/>
      <c r="G145" s="158"/>
      <c r="H145" s="158"/>
      <c r="I145" s="158"/>
      <c r="J145" s="158"/>
    </row>
    <row r="146" spans="1:10" x14ac:dyDescent="0.2">
      <c r="A146" s="169"/>
      <c r="B146" s="169" t="s">
        <v>78</v>
      </c>
      <c r="C146" s="169"/>
      <c r="D146" s="158"/>
      <c r="E146" s="167">
        <f t="shared" ref="E146:J146" si="31">E79</f>
        <v>0</v>
      </c>
      <c r="F146" s="167">
        <f t="shared" si="31"/>
        <v>0</v>
      </c>
      <c r="G146" s="167">
        <f t="shared" si="31"/>
        <v>0</v>
      </c>
      <c r="H146" s="167">
        <f t="shared" si="31"/>
        <v>0</v>
      </c>
      <c r="I146" s="167">
        <f t="shared" si="31"/>
        <v>0</v>
      </c>
      <c r="J146" s="167">
        <f t="shared" si="31"/>
        <v>0</v>
      </c>
    </row>
    <row r="147" spans="1:10" ht="15" thickBot="1" x14ac:dyDescent="0.25">
      <c r="A147" s="179"/>
      <c r="B147" s="179" t="s">
        <v>56</v>
      </c>
      <c r="C147" s="176"/>
      <c r="D147" s="158"/>
      <c r="E147" s="172">
        <f t="shared" ref="E147:J147" si="32">SUM(E146:E146)</f>
        <v>0</v>
      </c>
      <c r="F147" s="172">
        <f t="shared" si="32"/>
        <v>0</v>
      </c>
      <c r="G147" s="172">
        <f t="shared" si="32"/>
        <v>0</v>
      </c>
      <c r="H147" s="172">
        <f t="shared" si="32"/>
        <v>0</v>
      </c>
      <c r="I147" s="172">
        <f t="shared" si="32"/>
        <v>0</v>
      </c>
      <c r="J147" s="172">
        <f t="shared" si="32"/>
        <v>0</v>
      </c>
    </row>
    <row r="148" spans="1:10" x14ac:dyDescent="0.2">
      <c r="A148" s="158"/>
      <c r="B148" s="158"/>
      <c r="C148" s="158"/>
      <c r="D148" s="158"/>
      <c r="E148" s="178"/>
      <c r="F148" s="178"/>
      <c r="G148" s="178"/>
      <c r="H148" s="163"/>
      <c r="I148" s="163"/>
      <c r="J148" s="163"/>
    </row>
    <row r="149" spans="1:10" ht="15" thickBot="1" x14ac:dyDescent="0.25">
      <c r="A149" s="158"/>
      <c r="B149" s="158"/>
      <c r="C149" s="158"/>
      <c r="D149" s="158"/>
      <c r="E149" s="176"/>
      <c r="F149" s="203" t="s">
        <v>341</v>
      </c>
      <c r="G149" s="176"/>
      <c r="H149" s="176"/>
      <c r="I149" s="181"/>
      <c r="J149" s="181"/>
    </row>
    <row r="150" spans="1:10" ht="15" thickTop="1" x14ac:dyDescent="0.2">
      <c r="A150" s="182"/>
      <c r="B150" s="182"/>
      <c r="C150" s="182"/>
      <c r="D150" s="182"/>
      <c r="E150" s="182"/>
      <c r="F150" s="204"/>
      <c r="G150" s="182"/>
      <c r="H150" s="182"/>
      <c r="I150" s="182"/>
      <c r="J150" s="182"/>
    </row>
    <row r="151" spans="1:10" x14ac:dyDescent="0.2">
      <c r="A151" s="183"/>
      <c r="B151" s="183">
        <v>210</v>
      </c>
      <c r="C151" s="158" t="s">
        <v>6</v>
      </c>
      <c r="D151" s="158"/>
      <c r="E151" s="167">
        <f t="shared" ref="E151:J166" si="33">SUMIF($A$39:$A$984,$B151,E$39:E$984)</f>
        <v>145932</v>
      </c>
      <c r="F151" s="167">
        <f t="shared" si="33"/>
        <v>146000</v>
      </c>
      <c r="G151" s="167">
        <f t="shared" si="33"/>
        <v>146000</v>
      </c>
      <c r="H151" s="167">
        <f t="shared" si="33"/>
        <v>171000</v>
      </c>
      <c r="I151" s="167">
        <f t="shared" si="33"/>
        <v>172200</v>
      </c>
      <c r="J151" s="167">
        <f t="shared" si="33"/>
        <v>173400</v>
      </c>
    </row>
    <row r="152" spans="1:10" x14ac:dyDescent="0.2">
      <c r="A152" s="183"/>
      <c r="B152" s="183">
        <v>212</v>
      </c>
      <c r="C152" s="158" t="s">
        <v>8</v>
      </c>
      <c r="D152" s="158"/>
      <c r="E152" s="167">
        <f t="shared" si="33"/>
        <v>0</v>
      </c>
      <c r="F152" s="167">
        <f t="shared" si="33"/>
        <v>0</v>
      </c>
      <c r="G152" s="167">
        <f t="shared" si="33"/>
        <v>0</v>
      </c>
      <c r="H152" s="167">
        <f t="shared" si="33"/>
        <v>0</v>
      </c>
      <c r="I152" s="167">
        <f t="shared" si="33"/>
        <v>0</v>
      </c>
      <c r="J152" s="167">
        <f t="shared" si="33"/>
        <v>0</v>
      </c>
    </row>
    <row r="153" spans="1:10" x14ac:dyDescent="0.2">
      <c r="A153" s="183"/>
      <c r="B153" s="183">
        <v>213</v>
      </c>
      <c r="C153" s="158" t="s">
        <v>182</v>
      </c>
      <c r="D153" s="158"/>
      <c r="E153" s="167">
        <f t="shared" si="33"/>
        <v>0</v>
      </c>
      <c r="F153" s="167">
        <f t="shared" si="33"/>
        <v>0</v>
      </c>
      <c r="G153" s="167">
        <f t="shared" si="33"/>
        <v>0</v>
      </c>
      <c r="H153" s="167">
        <f t="shared" si="33"/>
        <v>0</v>
      </c>
      <c r="I153" s="167">
        <f t="shared" si="33"/>
        <v>0</v>
      </c>
      <c r="J153" s="167">
        <f t="shared" si="33"/>
        <v>0</v>
      </c>
    </row>
    <row r="154" spans="1:10" x14ac:dyDescent="0.2">
      <c r="A154" s="183"/>
      <c r="B154" s="183">
        <v>216</v>
      </c>
      <c r="C154" s="158" t="s">
        <v>9</v>
      </c>
      <c r="D154" s="158"/>
      <c r="E154" s="167">
        <f t="shared" si="33"/>
        <v>95197.56</v>
      </c>
      <c r="F154" s="167">
        <f t="shared" si="33"/>
        <v>100300</v>
      </c>
      <c r="G154" s="167">
        <f t="shared" si="33"/>
        <v>100300</v>
      </c>
      <c r="H154" s="167">
        <f t="shared" si="33"/>
        <v>100300</v>
      </c>
      <c r="I154" s="167">
        <f t="shared" si="33"/>
        <v>100300</v>
      </c>
      <c r="J154" s="167">
        <f t="shared" si="33"/>
        <v>100300</v>
      </c>
    </row>
    <row r="155" spans="1:10" x14ac:dyDescent="0.2">
      <c r="A155" s="183"/>
      <c r="B155" s="183">
        <v>218</v>
      </c>
      <c r="C155" s="158" t="s">
        <v>183</v>
      </c>
      <c r="D155" s="158"/>
      <c r="E155" s="167">
        <f t="shared" si="33"/>
        <v>0</v>
      </c>
      <c r="F155" s="167">
        <f t="shared" si="33"/>
        <v>0</v>
      </c>
      <c r="G155" s="167">
        <f t="shared" si="33"/>
        <v>18800</v>
      </c>
      <c r="H155" s="167">
        <f t="shared" si="33"/>
        <v>9400</v>
      </c>
      <c r="I155" s="167">
        <f t="shared" si="33"/>
        <v>0</v>
      </c>
      <c r="J155" s="167">
        <f t="shared" si="33"/>
        <v>18800</v>
      </c>
    </row>
    <row r="156" spans="1:10" x14ac:dyDescent="0.2">
      <c r="A156" s="183"/>
      <c r="B156" s="183">
        <v>219</v>
      </c>
      <c r="C156" s="158" t="s">
        <v>184</v>
      </c>
      <c r="D156" s="158"/>
      <c r="E156" s="167">
        <f t="shared" si="33"/>
        <v>0</v>
      </c>
      <c r="F156" s="167">
        <f t="shared" si="33"/>
        <v>0</v>
      </c>
      <c r="G156" s="167">
        <f t="shared" si="33"/>
        <v>0</v>
      </c>
      <c r="H156" s="167">
        <f t="shared" si="33"/>
        <v>0</v>
      </c>
      <c r="I156" s="167">
        <f t="shared" si="33"/>
        <v>0</v>
      </c>
      <c r="J156" s="167">
        <f t="shared" si="33"/>
        <v>0</v>
      </c>
    </row>
    <row r="157" spans="1:10" x14ac:dyDescent="0.2">
      <c r="A157" s="183"/>
      <c r="B157" s="183">
        <v>220</v>
      </c>
      <c r="C157" s="158" t="s">
        <v>185</v>
      </c>
      <c r="D157" s="158"/>
      <c r="E157" s="167">
        <f t="shared" si="33"/>
        <v>0</v>
      </c>
      <c r="F157" s="167">
        <f t="shared" si="33"/>
        <v>0</v>
      </c>
      <c r="G157" s="167">
        <f t="shared" si="33"/>
        <v>0</v>
      </c>
      <c r="H157" s="167">
        <f t="shared" si="33"/>
        <v>0</v>
      </c>
      <c r="I157" s="167">
        <f t="shared" si="33"/>
        <v>0</v>
      </c>
      <c r="J157" s="167">
        <f t="shared" si="33"/>
        <v>0</v>
      </c>
    </row>
    <row r="158" spans="1:10" x14ac:dyDescent="0.2">
      <c r="A158" s="183"/>
      <c r="B158" s="183">
        <v>222</v>
      </c>
      <c r="C158" s="158" t="s">
        <v>186</v>
      </c>
      <c r="D158" s="158"/>
      <c r="E158" s="167">
        <f t="shared" si="33"/>
        <v>0</v>
      </c>
      <c r="F158" s="167">
        <f t="shared" si="33"/>
        <v>0</v>
      </c>
      <c r="G158" s="167">
        <f t="shared" si="33"/>
        <v>0</v>
      </c>
      <c r="H158" s="167">
        <f t="shared" si="33"/>
        <v>0</v>
      </c>
      <c r="I158" s="167">
        <f t="shared" si="33"/>
        <v>0</v>
      </c>
      <c r="J158" s="167">
        <f t="shared" si="33"/>
        <v>0</v>
      </c>
    </row>
    <row r="159" spans="1:10" x14ac:dyDescent="0.2">
      <c r="A159" s="183"/>
      <c r="B159" s="183">
        <v>224</v>
      </c>
      <c r="C159" s="158" t="s">
        <v>187</v>
      </c>
      <c r="D159" s="158"/>
      <c r="E159" s="167">
        <f t="shared" si="33"/>
        <v>0</v>
      </c>
      <c r="F159" s="167">
        <f t="shared" si="33"/>
        <v>0</v>
      </c>
      <c r="G159" s="167">
        <f t="shared" si="33"/>
        <v>0</v>
      </c>
      <c r="H159" s="167">
        <f t="shared" si="33"/>
        <v>0</v>
      </c>
      <c r="I159" s="167">
        <f t="shared" si="33"/>
        <v>0</v>
      </c>
      <c r="J159" s="167">
        <f t="shared" si="33"/>
        <v>0</v>
      </c>
    </row>
    <row r="160" spans="1:10" x14ac:dyDescent="0.2">
      <c r="A160" s="183"/>
      <c r="B160" s="183">
        <v>226</v>
      </c>
      <c r="C160" s="158" t="s">
        <v>188</v>
      </c>
      <c r="D160" s="158"/>
      <c r="E160" s="167">
        <f t="shared" si="33"/>
        <v>4089.72</v>
      </c>
      <c r="F160" s="167">
        <f t="shared" si="33"/>
        <v>4000</v>
      </c>
      <c r="G160" s="167">
        <f t="shared" si="33"/>
        <v>4000</v>
      </c>
      <c r="H160" s="167">
        <f t="shared" si="33"/>
        <v>4200</v>
      </c>
      <c r="I160" s="167">
        <f t="shared" si="33"/>
        <v>4200</v>
      </c>
      <c r="J160" s="167">
        <f t="shared" si="33"/>
        <v>4200</v>
      </c>
    </row>
    <row r="161" spans="1:10" x14ac:dyDescent="0.2">
      <c r="A161" s="183"/>
      <c r="B161" s="183">
        <v>228</v>
      </c>
      <c r="C161" s="158" t="s">
        <v>189</v>
      </c>
      <c r="D161" s="158"/>
      <c r="E161" s="167">
        <f t="shared" si="33"/>
        <v>3714</v>
      </c>
      <c r="F161" s="167">
        <f t="shared" si="33"/>
        <v>4000</v>
      </c>
      <c r="G161" s="167">
        <f t="shared" si="33"/>
        <v>4000</v>
      </c>
      <c r="H161" s="167">
        <f t="shared" si="33"/>
        <v>5500</v>
      </c>
      <c r="I161" s="167">
        <f t="shared" si="33"/>
        <v>5500</v>
      </c>
      <c r="J161" s="167">
        <f t="shared" si="33"/>
        <v>5500</v>
      </c>
    </row>
    <row r="162" spans="1:10" x14ac:dyDescent="0.2">
      <c r="A162" s="183"/>
      <c r="B162" s="183">
        <v>229</v>
      </c>
      <c r="C162" s="158" t="s">
        <v>190</v>
      </c>
      <c r="D162" s="158"/>
      <c r="E162" s="167">
        <f t="shared" si="33"/>
        <v>0</v>
      </c>
      <c r="F162" s="167">
        <f t="shared" si="33"/>
        <v>0</v>
      </c>
      <c r="G162" s="167">
        <f t="shared" si="33"/>
        <v>0</v>
      </c>
      <c r="H162" s="167">
        <f t="shared" si="33"/>
        <v>0</v>
      </c>
      <c r="I162" s="167">
        <f t="shared" si="33"/>
        <v>0</v>
      </c>
      <c r="J162" s="167">
        <f t="shared" si="33"/>
        <v>0</v>
      </c>
    </row>
    <row r="163" spans="1:10" x14ac:dyDescent="0.2">
      <c r="A163" s="183"/>
      <c r="B163" s="183">
        <v>230</v>
      </c>
      <c r="C163" s="158" t="s">
        <v>191</v>
      </c>
      <c r="D163" s="158"/>
      <c r="E163" s="167">
        <f t="shared" si="33"/>
        <v>0</v>
      </c>
      <c r="F163" s="167">
        <f t="shared" si="33"/>
        <v>0</v>
      </c>
      <c r="G163" s="167">
        <f t="shared" si="33"/>
        <v>0</v>
      </c>
      <c r="H163" s="167">
        <f t="shared" si="33"/>
        <v>0</v>
      </c>
      <c r="I163" s="167">
        <f t="shared" si="33"/>
        <v>0</v>
      </c>
      <c r="J163" s="167">
        <f t="shared" si="33"/>
        <v>0</v>
      </c>
    </row>
    <row r="164" spans="1:10" x14ac:dyDescent="0.2">
      <c r="A164" s="183"/>
      <c r="B164" s="183">
        <v>232</v>
      </c>
      <c r="C164" s="158" t="s">
        <v>192</v>
      </c>
      <c r="D164" s="158"/>
      <c r="E164" s="167">
        <f t="shared" si="33"/>
        <v>835</v>
      </c>
      <c r="F164" s="167">
        <f t="shared" si="33"/>
        <v>1000</v>
      </c>
      <c r="G164" s="167">
        <f t="shared" si="33"/>
        <v>1000</v>
      </c>
      <c r="H164" s="167">
        <f t="shared" si="33"/>
        <v>0</v>
      </c>
      <c r="I164" s="167">
        <f t="shared" si="33"/>
        <v>0</v>
      </c>
      <c r="J164" s="167">
        <f t="shared" si="33"/>
        <v>0</v>
      </c>
    </row>
    <row r="165" spans="1:10" x14ac:dyDescent="0.2">
      <c r="A165" s="183"/>
      <c r="B165" s="183">
        <v>234</v>
      </c>
      <c r="C165" s="158" t="s">
        <v>193</v>
      </c>
      <c r="D165" s="158"/>
      <c r="E165" s="167">
        <f t="shared" si="33"/>
        <v>0</v>
      </c>
      <c r="F165" s="167">
        <f t="shared" si="33"/>
        <v>0</v>
      </c>
      <c r="G165" s="167">
        <f t="shared" si="33"/>
        <v>0</v>
      </c>
      <c r="H165" s="167">
        <f t="shared" si="33"/>
        <v>0</v>
      </c>
      <c r="I165" s="167">
        <f t="shared" si="33"/>
        <v>0</v>
      </c>
      <c r="J165" s="167">
        <f t="shared" si="33"/>
        <v>0</v>
      </c>
    </row>
    <row r="166" spans="1:10" x14ac:dyDescent="0.2">
      <c r="A166" s="183"/>
      <c r="B166" s="183">
        <v>236</v>
      </c>
      <c r="C166" s="158" t="s">
        <v>194</v>
      </c>
      <c r="D166" s="158"/>
      <c r="E166" s="167">
        <f t="shared" si="33"/>
        <v>0</v>
      </c>
      <c r="F166" s="167">
        <f t="shared" si="33"/>
        <v>30000</v>
      </c>
      <c r="G166" s="167">
        <f t="shared" si="33"/>
        <v>30000</v>
      </c>
      <c r="H166" s="167">
        <f t="shared" si="33"/>
        <v>30000</v>
      </c>
      <c r="I166" s="167">
        <f t="shared" si="33"/>
        <v>30000</v>
      </c>
      <c r="J166" s="167">
        <f t="shared" si="33"/>
        <v>30000</v>
      </c>
    </row>
    <row r="167" spans="1:10" x14ac:dyDescent="0.2">
      <c r="A167" s="183"/>
      <c r="B167" s="183">
        <v>238</v>
      </c>
      <c r="C167" s="158" t="s">
        <v>195</v>
      </c>
      <c r="D167" s="158"/>
      <c r="E167" s="167">
        <f t="shared" ref="E167:J182" si="34">SUMIF($A$39:$A$984,$B167,E$39:E$984)</f>
        <v>0</v>
      </c>
      <c r="F167" s="167">
        <f t="shared" si="34"/>
        <v>0</v>
      </c>
      <c r="G167" s="167">
        <f t="shared" si="34"/>
        <v>0</v>
      </c>
      <c r="H167" s="167">
        <f t="shared" si="34"/>
        <v>0</v>
      </c>
      <c r="I167" s="167">
        <f t="shared" si="34"/>
        <v>0</v>
      </c>
      <c r="J167" s="167">
        <f t="shared" si="34"/>
        <v>0</v>
      </c>
    </row>
    <row r="168" spans="1:10" x14ac:dyDescent="0.2">
      <c r="A168" s="183"/>
      <c r="B168" s="183">
        <v>240</v>
      </c>
      <c r="C168" s="158" t="s">
        <v>196</v>
      </c>
      <c r="D168" s="158"/>
      <c r="E168" s="167">
        <f t="shared" si="34"/>
        <v>0</v>
      </c>
      <c r="F168" s="167">
        <f t="shared" si="34"/>
        <v>0</v>
      </c>
      <c r="G168" s="167">
        <f t="shared" si="34"/>
        <v>0</v>
      </c>
      <c r="H168" s="167">
        <f t="shared" si="34"/>
        <v>0</v>
      </c>
      <c r="I168" s="167">
        <f t="shared" si="34"/>
        <v>0</v>
      </c>
      <c r="J168" s="167">
        <f t="shared" si="34"/>
        <v>0</v>
      </c>
    </row>
    <row r="169" spans="1:10" x14ac:dyDescent="0.2">
      <c r="A169" s="183"/>
      <c r="B169" s="183">
        <v>242</v>
      </c>
      <c r="C169" s="158" t="s">
        <v>197</v>
      </c>
      <c r="D169" s="158"/>
      <c r="E169" s="167">
        <f t="shared" si="34"/>
        <v>0</v>
      </c>
      <c r="F169" s="167">
        <f t="shared" si="34"/>
        <v>0</v>
      </c>
      <c r="G169" s="167">
        <f t="shared" si="34"/>
        <v>0</v>
      </c>
      <c r="H169" s="167">
        <f t="shared" si="34"/>
        <v>0</v>
      </c>
      <c r="I169" s="167">
        <f t="shared" si="34"/>
        <v>0</v>
      </c>
      <c r="J169" s="167">
        <f t="shared" si="34"/>
        <v>0</v>
      </c>
    </row>
    <row r="170" spans="1:10" x14ac:dyDescent="0.2">
      <c r="A170" s="183"/>
      <c r="B170" s="183">
        <v>244</v>
      </c>
      <c r="C170" s="158" t="s">
        <v>198</v>
      </c>
      <c r="D170" s="158"/>
      <c r="E170" s="167">
        <f t="shared" si="34"/>
        <v>0</v>
      </c>
      <c r="F170" s="167">
        <f t="shared" si="34"/>
        <v>0</v>
      </c>
      <c r="G170" s="167">
        <f t="shared" si="34"/>
        <v>0</v>
      </c>
      <c r="H170" s="167">
        <f t="shared" si="34"/>
        <v>0</v>
      </c>
      <c r="I170" s="167">
        <f t="shared" si="34"/>
        <v>0</v>
      </c>
      <c r="J170" s="167">
        <f t="shared" si="34"/>
        <v>0</v>
      </c>
    </row>
    <row r="171" spans="1:10" x14ac:dyDescent="0.2">
      <c r="A171" s="183"/>
      <c r="B171" s="183">
        <v>246</v>
      </c>
      <c r="C171" s="158" t="s">
        <v>199</v>
      </c>
      <c r="D171" s="158"/>
      <c r="E171" s="167">
        <f t="shared" si="34"/>
        <v>3525</v>
      </c>
      <c r="F171" s="167">
        <f t="shared" si="34"/>
        <v>4000</v>
      </c>
      <c r="G171" s="167">
        <f t="shared" si="34"/>
        <v>4000</v>
      </c>
      <c r="H171" s="167">
        <f t="shared" si="34"/>
        <v>500</v>
      </c>
      <c r="I171" s="167">
        <f t="shared" si="34"/>
        <v>500</v>
      </c>
      <c r="J171" s="167">
        <f t="shared" si="34"/>
        <v>500</v>
      </c>
    </row>
    <row r="172" spans="1:10" x14ac:dyDescent="0.2">
      <c r="A172" s="183"/>
      <c r="B172" s="183">
        <v>247</v>
      </c>
      <c r="C172" s="158" t="s">
        <v>200</v>
      </c>
      <c r="D172" s="158"/>
      <c r="E172" s="167">
        <f t="shared" si="34"/>
        <v>0</v>
      </c>
      <c r="F172" s="167">
        <f t="shared" si="34"/>
        <v>0</v>
      </c>
      <c r="G172" s="167">
        <f t="shared" si="34"/>
        <v>0</v>
      </c>
      <c r="H172" s="167">
        <f t="shared" si="34"/>
        <v>0</v>
      </c>
      <c r="I172" s="167">
        <f t="shared" si="34"/>
        <v>0</v>
      </c>
      <c r="J172" s="167">
        <f t="shared" si="34"/>
        <v>0</v>
      </c>
    </row>
    <row r="173" spans="1:10" x14ac:dyDescent="0.2">
      <c r="A173" s="183"/>
      <c r="B173" s="183">
        <v>260</v>
      </c>
      <c r="C173" s="158" t="s">
        <v>201</v>
      </c>
      <c r="D173" s="158"/>
      <c r="E173" s="167">
        <f t="shared" si="34"/>
        <v>0</v>
      </c>
      <c r="F173" s="167">
        <f t="shared" si="34"/>
        <v>0</v>
      </c>
      <c r="G173" s="167">
        <f t="shared" si="34"/>
        <v>0</v>
      </c>
      <c r="H173" s="167">
        <f t="shared" si="34"/>
        <v>0</v>
      </c>
      <c r="I173" s="167">
        <f t="shared" si="34"/>
        <v>0</v>
      </c>
      <c r="J173" s="167">
        <f t="shared" si="34"/>
        <v>0</v>
      </c>
    </row>
    <row r="174" spans="1:10" x14ac:dyDescent="0.2">
      <c r="A174" s="183"/>
      <c r="B174" s="183">
        <v>261</v>
      </c>
      <c r="C174" s="158" t="s">
        <v>202</v>
      </c>
      <c r="D174" s="158"/>
      <c r="E174" s="167">
        <f t="shared" si="34"/>
        <v>0</v>
      </c>
      <c r="F174" s="167">
        <f t="shared" si="34"/>
        <v>0</v>
      </c>
      <c r="G174" s="167">
        <f t="shared" si="34"/>
        <v>0</v>
      </c>
      <c r="H174" s="167">
        <f t="shared" si="34"/>
        <v>0</v>
      </c>
      <c r="I174" s="167">
        <f t="shared" si="34"/>
        <v>0</v>
      </c>
      <c r="J174" s="167">
        <f t="shared" si="34"/>
        <v>0</v>
      </c>
    </row>
    <row r="175" spans="1:10" x14ac:dyDescent="0.2">
      <c r="A175" s="183"/>
      <c r="B175" s="183">
        <v>262</v>
      </c>
      <c r="C175" s="158" t="s">
        <v>203</v>
      </c>
      <c r="D175" s="158"/>
      <c r="E175" s="167">
        <f t="shared" si="34"/>
        <v>52479.97</v>
      </c>
      <c r="F175" s="167">
        <f t="shared" si="34"/>
        <v>0</v>
      </c>
      <c r="G175" s="167">
        <f t="shared" si="34"/>
        <v>0</v>
      </c>
      <c r="H175" s="167">
        <f t="shared" si="34"/>
        <v>0</v>
      </c>
      <c r="I175" s="167">
        <f t="shared" si="34"/>
        <v>0</v>
      </c>
      <c r="J175" s="167">
        <f t="shared" si="34"/>
        <v>0</v>
      </c>
    </row>
    <row r="176" spans="1:10" x14ac:dyDescent="0.2">
      <c r="A176" s="183"/>
      <c r="B176" s="183">
        <v>265</v>
      </c>
      <c r="C176" s="158" t="s">
        <v>204</v>
      </c>
      <c r="D176" s="158"/>
      <c r="E176" s="167">
        <f t="shared" si="34"/>
        <v>0</v>
      </c>
      <c r="F176" s="167">
        <f t="shared" si="34"/>
        <v>0</v>
      </c>
      <c r="G176" s="167">
        <f t="shared" si="34"/>
        <v>0</v>
      </c>
      <c r="H176" s="167">
        <f t="shared" si="34"/>
        <v>0</v>
      </c>
      <c r="I176" s="167">
        <f t="shared" si="34"/>
        <v>0</v>
      </c>
      <c r="J176" s="167">
        <f t="shared" si="34"/>
        <v>0</v>
      </c>
    </row>
    <row r="177" spans="1:10" x14ac:dyDescent="0.2">
      <c r="A177" s="183"/>
      <c r="B177" s="183">
        <v>266</v>
      </c>
      <c r="C177" s="158" t="s">
        <v>205</v>
      </c>
      <c r="D177" s="158"/>
      <c r="E177" s="167">
        <f t="shared" si="34"/>
        <v>0</v>
      </c>
      <c r="F177" s="167">
        <f t="shared" si="34"/>
        <v>0</v>
      </c>
      <c r="G177" s="167">
        <f t="shared" si="34"/>
        <v>0</v>
      </c>
      <c r="H177" s="167">
        <f t="shared" si="34"/>
        <v>0</v>
      </c>
      <c r="I177" s="167">
        <f t="shared" si="34"/>
        <v>0</v>
      </c>
      <c r="J177" s="167">
        <f t="shared" si="34"/>
        <v>0</v>
      </c>
    </row>
    <row r="178" spans="1:10" x14ac:dyDescent="0.2">
      <c r="A178" s="183"/>
      <c r="B178" s="183">
        <v>270</v>
      </c>
      <c r="C178" s="158" t="s">
        <v>206</v>
      </c>
      <c r="D178" s="158"/>
      <c r="E178" s="167">
        <f t="shared" si="34"/>
        <v>0</v>
      </c>
      <c r="F178" s="167">
        <f t="shared" si="34"/>
        <v>0</v>
      </c>
      <c r="G178" s="167">
        <f t="shared" si="34"/>
        <v>0</v>
      </c>
      <c r="H178" s="167">
        <f t="shared" si="34"/>
        <v>0</v>
      </c>
      <c r="I178" s="167">
        <f t="shared" si="34"/>
        <v>0</v>
      </c>
      <c r="J178" s="167">
        <f t="shared" si="34"/>
        <v>0</v>
      </c>
    </row>
    <row r="179" spans="1:10" x14ac:dyDescent="0.2">
      <c r="A179" s="183"/>
      <c r="B179" s="183">
        <v>272</v>
      </c>
      <c r="C179" s="158" t="s">
        <v>207</v>
      </c>
      <c r="D179" s="158"/>
      <c r="E179" s="167">
        <f t="shared" si="34"/>
        <v>0</v>
      </c>
      <c r="F179" s="167">
        <f t="shared" si="34"/>
        <v>0</v>
      </c>
      <c r="G179" s="167">
        <f t="shared" si="34"/>
        <v>0</v>
      </c>
      <c r="H179" s="167">
        <f t="shared" si="34"/>
        <v>0</v>
      </c>
      <c r="I179" s="167">
        <f t="shared" si="34"/>
        <v>0</v>
      </c>
      <c r="J179" s="167">
        <f t="shared" si="34"/>
        <v>0</v>
      </c>
    </row>
    <row r="180" spans="1:10" x14ac:dyDescent="0.2">
      <c r="A180" s="183"/>
      <c r="B180" s="183">
        <v>273</v>
      </c>
      <c r="C180" s="158" t="s">
        <v>208</v>
      </c>
      <c r="D180" s="158"/>
      <c r="E180" s="167">
        <f t="shared" si="34"/>
        <v>0</v>
      </c>
      <c r="F180" s="167">
        <f t="shared" si="34"/>
        <v>0</v>
      </c>
      <c r="G180" s="167">
        <f t="shared" si="34"/>
        <v>0</v>
      </c>
      <c r="H180" s="167">
        <f t="shared" si="34"/>
        <v>0</v>
      </c>
      <c r="I180" s="167">
        <f t="shared" si="34"/>
        <v>0</v>
      </c>
      <c r="J180" s="167">
        <f t="shared" si="34"/>
        <v>0</v>
      </c>
    </row>
    <row r="181" spans="1:10" x14ac:dyDescent="0.2">
      <c r="A181" s="183"/>
      <c r="B181" s="183">
        <v>274</v>
      </c>
      <c r="C181" s="158" t="s">
        <v>209</v>
      </c>
      <c r="D181" s="158"/>
      <c r="E181" s="167">
        <f t="shared" si="34"/>
        <v>0</v>
      </c>
      <c r="F181" s="167">
        <f t="shared" si="34"/>
        <v>0</v>
      </c>
      <c r="G181" s="167">
        <f t="shared" si="34"/>
        <v>0</v>
      </c>
      <c r="H181" s="167">
        <f t="shared" si="34"/>
        <v>0</v>
      </c>
      <c r="I181" s="167">
        <f t="shared" si="34"/>
        <v>0</v>
      </c>
      <c r="J181" s="167">
        <f t="shared" si="34"/>
        <v>0</v>
      </c>
    </row>
    <row r="182" spans="1:10" x14ac:dyDescent="0.2">
      <c r="A182" s="183"/>
      <c r="B182" s="183">
        <v>275</v>
      </c>
      <c r="C182" s="158" t="s">
        <v>210</v>
      </c>
      <c r="D182" s="158"/>
      <c r="E182" s="167">
        <f t="shared" si="34"/>
        <v>9016.65</v>
      </c>
      <c r="F182" s="167">
        <f t="shared" si="34"/>
        <v>20000</v>
      </c>
      <c r="G182" s="167">
        <f t="shared" si="34"/>
        <v>20000</v>
      </c>
      <c r="H182" s="167">
        <f t="shared" si="34"/>
        <v>10000</v>
      </c>
      <c r="I182" s="167">
        <f t="shared" si="34"/>
        <v>10000</v>
      </c>
      <c r="J182" s="167">
        <f t="shared" si="34"/>
        <v>10000</v>
      </c>
    </row>
    <row r="183" spans="1:10" x14ac:dyDescent="0.2">
      <c r="A183" s="183"/>
      <c r="B183" s="183">
        <v>276</v>
      </c>
      <c r="C183" s="158" t="s">
        <v>211</v>
      </c>
      <c r="D183" s="158"/>
      <c r="E183" s="167">
        <f t="shared" ref="E183:J193" si="35">SUMIF($A$39:$A$984,$B183,E$39:E$984)</f>
        <v>0</v>
      </c>
      <c r="F183" s="167">
        <f t="shared" si="35"/>
        <v>0</v>
      </c>
      <c r="G183" s="167">
        <f t="shared" si="35"/>
        <v>0</v>
      </c>
      <c r="H183" s="167">
        <f t="shared" si="35"/>
        <v>0</v>
      </c>
      <c r="I183" s="167">
        <f t="shared" si="35"/>
        <v>0</v>
      </c>
      <c r="J183" s="167">
        <f t="shared" si="35"/>
        <v>0</v>
      </c>
    </row>
    <row r="184" spans="1:10" x14ac:dyDescent="0.2">
      <c r="A184" s="183"/>
      <c r="B184" s="183">
        <v>277</v>
      </c>
      <c r="C184" s="158" t="s">
        <v>212</v>
      </c>
      <c r="D184" s="158"/>
      <c r="E184" s="167">
        <f t="shared" si="35"/>
        <v>0</v>
      </c>
      <c r="F184" s="167">
        <f t="shared" si="35"/>
        <v>0</v>
      </c>
      <c r="G184" s="167">
        <f t="shared" si="35"/>
        <v>0</v>
      </c>
      <c r="H184" s="167">
        <f t="shared" si="35"/>
        <v>0</v>
      </c>
      <c r="I184" s="167">
        <f t="shared" si="35"/>
        <v>0</v>
      </c>
      <c r="J184" s="167">
        <f t="shared" si="35"/>
        <v>0</v>
      </c>
    </row>
    <row r="185" spans="1:10" x14ac:dyDescent="0.2">
      <c r="A185" s="183"/>
      <c r="B185" s="183">
        <v>278</v>
      </c>
      <c r="C185" s="158" t="s">
        <v>213</v>
      </c>
      <c r="D185" s="158"/>
      <c r="E185" s="167">
        <f t="shared" si="35"/>
        <v>0</v>
      </c>
      <c r="F185" s="167">
        <f t="shared" si="35"/>
        <v>0</v>
      </c>
      <c r="G185" s="167">
        <f t="shared" si="35"/>
        <v>0</v>
      </c>
      <c r="H185" s="167">
        <f t="shared" si="35"/>
        <v>0</v>
      </c>
      <c r="I185" s="167">
        <f t="shared" si="35"/>
        <v>0</v>
      </c>
      <c r="J185" s="167">
        <f t="shared" si="35"/>
        <v>0</v>
      </c>
    </row>
    <row r="186" spans="1:10" x14ac:dyDescent="0.2">
      <c r="A186" s="183"/>
      <c r="B186" s="183">
        <v>279</v>
      </c>
      <c r="C186" s="158" t="s">
        <v>214</v>
      </c>
      <c r="D186" s="158"/>
      <c r="E186" s="167">
        <f t="shared" si="35"/>
        <v>0</v>
      </c>
      <c r="F186" s="167">
        <f t="shared" si="35"/>
        <v>0</v>
      </c>
      <c r="G186" s="167">
        <f t="shared" si="35"/>
        <v>0</v>
      </c>
      <c r="H186" s="167">
        <f t="shared" si="35"/>
        <v>0</v>
      </c>
      <c r="I186" s="167">
        <f t="shared" si="35"/>
        <v>0</v>
      </c>
      <c r="J186" s="167">
        <f t="shared" si="35"/>
        <v>0</v>
      </c>
    </row>
    <row r="187" spans="1:10" x14ac:dyDescent="0.2">
      <c r="A187" s="183"/>
      <c r="B187" s="183">
        <v>280</v>
      </c>
      <c r="C187" s="158" t="s">
        <v>215</v>
      </c>
      <c r="D187" s="158"/>
      <c r="E187" s="167">
        <f t="shared" si="35"/>
        <v>0</v>
      </c>
      <c r="F187" s="167">
        <f t="shared" si="35"/>
        <v>0</v>
      </c>
      <c r="G187" s="167">
        <f t="shared" si="35"/>
        <v>0</v>
      </c>
      <c r="H187" s="167">
        <f t="shared" si="35"/>
        <v>0</v>
      </c>
      <c r="I187" s="167">
        <f t="shared" si="35"/>
        <v>0</v>
      </c>
      <c r="J187" s="167">
        <f t="shared" si="35"/>
        <v>0</v>
      </c>
    </row>
    <row r="188" spans="1:10" x14ac:dyDescent="0.2">
      <c r="A188" s="183"/>
      <c r="B188" s="183">
        <v>281</v>
      </c>
      <c r="C188" s="158" t="s">
        <v>216</v>
      </c>
      <c r="D188" s="158"/>
      <c r="E188" s="167">
        <f t="shared" si="35"/>
        <v>0</v>
      </c>
      <c r="F188" s="167">
        <f t="shared" si="35"/>
        <v>0</v>
      </c>
      <c r="G188" s="167">
        <f t="shared" si="35"/>
        <v>0</v>
      </c>
      <c r="H188" s="167">
        <f t="shared" si="35"/>
        <v>0</v>
      </c>
      <c r="I188" s="167">
        <f t="shared" si="35"/>
        <v>0</v>
      </c>
      <c r="J188" s="167">
        <f t="shared" si="35"/>
        <v>0</v>
      </c>
    </row>
    <row r="189" spans="1:10" x14ac:dyDescent="0.2">
      <c r="A189" s="183"/>
      <c r="B189" s="183">
        <v>282</v>
      </c>
      <c r="C189" s="158" t="s">
        <v>217</v>
      </c>
      <c r="D189" s="158"/>
      <c r="E189" s="167">
        <f t="shared" si="35"/>
        <v>0</v>
      </c>
      <c r="F189" s="167">
        <f t="shared" si="35"/>
        <v>0</v>
      </c>
      <c r="G189" s="167">
        <f t="shared" si="35"/>
        <v>0</v>
      </c>
      <c r="H189" s="167">
        <f t="shared" si="35"/>
        <v>0</v>
      </c>
      <c r="I189" s="167">
        <f t="shared" si="35"/>
        <v>0</v>
      </c>
      <c r="J189" s="167">
        <f t="shared" si="35"/>
        <v>0</v>
      </c>
    </row>
    <row r="190" spans="1:10" x14ac:dyDescent="0.2">
      <c r="A190" s="183"/>
      <c r="B190" s="183">
        <v>283</v>
      </c>
      <c r="C190" s="158" t="s">
        <v>218</v>
      </c>
      <c r="D190" s="158"/>
      <c r="E190" s="167">
        <f t="shared" si="35"/>
        <v>0</v>
      </c>
      <c r="F190" s="167">
        <f t="shared" si="35"/>
        <v>0</v>
      </c>
      <c r="G190" s="167">
        <f t="shared" si="35"/>
        <v>0</v>
      </c>
      <c r="H190" s="167">
        <f t="shared" si="35"/>
        <v>0</v>
      </c>
      <c r="I190" s="167">
        <f t="shared" si="35"/>
        <v>0</v>
      </c>
      <c r="J190" s="167">
        <f t="shared" si="35"/>
        <v>0</v>
      </c>
    </row>
    <row r="191" spans="1:10" x14ac:dyDescent="0.2">
      <c r="A191" s="183"/>
      <c r="B191" s="183">
        <v>290</v>
      </c>
      <c r="C191" s="158" t="s">
        <v>220</v>
      </c>
      <c r="D191" s="158"/>
      <c r="E191" s="167">
        <f t="shared" si="35"/>
        <v>0</v>
      </c>
      <c r="F191" s="167">
        <f t="shared" si="35"/>
        <v>0</v>
      </c>
      <c r="G191" s="167">
        <f t="shared" si="35"/>
        <v>0</v>
      </c>
      <c r="H191" s="167">
        <f t="shared" si="35"/>
        <v>0</v>
      </c>
      <c r="I191" s="167">
        <f t="shared" si="35"/>
        <v>0</v>
      </c>
      <c r="J191" s="167">
        <f t="shared" si="35"/>
        <v>0</v>
      </c>
    </row>
    <row r="192" spans="1:10" x14ac:dyDescent="0.2">
      <c r="A192" s="183"/>
      <c r="B192" s="183">
        <v>292</v>
      </c>
      <c r="C192" s="158" t="s">
        <v>221</v>
      </c>
      <c r="D192" s="158"/>
      <c r="E192" s="167">
        <f t="shared" si="35"/>
        <v>0</v>
      </c>
      <c r="F192" s="167">
        <f t="shared" si="35"/>
        <v>0</v>
      </c>
      <c r="G192" s="167">
        <f t="shared" si="35"/>
        <v>0</v>
      </c>
      <c r="H192" s="167">
        <f t="shared" si="35"/>
        <v>0</v>
      </c>
      <c r="I192" s="167">
        <f t="shared" si="35"/>
        <v>0</v>
      </c>
      <c r="J192" s="167">
        <f t="shared" si="35"/>
        <v>0</v>
      </c>
    </row>
    <row r="193" spans="1:10" x14ac:dyDescent="0.2">
      <c r="A193" s="183"/>
      <c r="B193" s="183">
        <v>293</v>
      </c>
      <c r="C193" s="158" t="s">
        <v>222</v>
      </c>
      <c r="D193" s="158"/>
      <c r="E193" s="167">
        <f t="shared" si="35"/>
        <v>0</v>
      </c>
      <c r="F193" s="167">
        <f t="shared" si="35"/>
        <v>0</v>
      </c>
      <c r="G193" s="167">
        <f t="shared" si="35"/>
        <v>0</v>
      </c>
      <c r="H193" s="167">
        <f t="shared" si="35"/>
        <v>0</v>
      </c>
      <c r="I193" s="167">
        <f t="shared" si="35"/>
        <v>0</v>
      </c>
      <c r="J193" s="167">
        <f t="shared" si="35"/>
        <v>0</v>
      </c>
    </row>
    <row r="194" spans="1:10" ht="15" thickBot="1" x14ac:dyDescent="0.25">
      <c r="A194" s="158"/>
      <c r="B194" s="183"/>
      <c r="C194" s="165" t="s">
        <v>403</v>
      </c>
      <c r="D194" s="176"/>
      <c r="E194" s="211">
        <f t="shared" ref="E194:J194" si="36">SUM(E151:E193)</f>
        <v>314789.90000000002</v>
      </c>
      <c r="F194" s="211">
        <f t="shared" si="36"/>
        <v>309300</v>
      </c>
      <c r="G194" s="211">
        <f t="shared" si="36"/>
        <v>328100</v>
      </c>
      <c r="H194" s="211">
        <f t="shared" si="36"/>
        <v>330900</v>
      </c>
      <c r="I194" s="211">
        <f t="shared" si="36"/>
        <v>322700</v>
      </c>
      <c r="J194" s="211">
        <f t="shared" si="36"/>
        <v>342700</v>
      </c>
    </row>
    <row r="195" spans="1:10" ht="15" thickTop="1" x14ac:dyDescent="0.2"/>
  </sheetData>
  <mergeCells count="122">
    <mergeCell ref="A117:E117"/>
    <mergeCell ref="A118:E118"/>
    <mergeCell ref="A119:E119"/>
    <mergeCell ref="A120:J120"/>
    <mergeCell ref="A111:E111"/>
    <mergeCell ref="A112:E112"/>
    <mergeCell ref="A113:E113"/>
    <mergeCell ref="A114:E114"/>
    <mergeCell ref="A115:E115"/>
    <mergeCell ref="A116:E116"/>
    <mergeCell ref="A105:E105"/>
    <mergeCell ref="A106:E106"/>
    <mergeCell ref="A107:E107"/>
    <mergeCell ref="A108:E108"/>
    <mergeCell ref="A109:E109"/>
    <mergeCell ref="A110:J110"/>
    <mergeCell ref="A99:J99"/>
    <mergeCell ref="A100:J100"/>
    <mergeCell ref="A101:E101"/>
    <mergeCell ref="A102:J102"/>
    <mergeCell ref="A103:E103"/>
    <mergeCell ref="A104:E104"/>
    <mergeCell ref="A93:J93"/>
    <mergeCell ref="A94:J94"/>
    <mergeCell ref="A95:J95"/>
    <mergeCell ref="A96:J96"/>
    <mergeCell ref="A97:J97"/>
    <mergeCell ref="A98:J98"/>
    <mergeCell ref="A87:J87"/>
    <mergeCell ref="A88:J88"/>
    <mergeCell ref="A89:J89"/>
    <mergeCell ref="A90:J90"/>
    <mergeCell ref="A91:J91"/>
    <mergeCell ref="A92:J92"/>
    <mergeCell ref="A81:J81"/>
    <mergeCell ref="A82:C82"/>
    <mergeCell ref="A83:C83"/>
    <mergeCell ref="A84:C84"/>
    <mergeCell ref="A85:C85"/>
    <mergeCell ref="A86:D86"/>
    <mergeCell ref="J75:J76"/>
    <mergeCell ref="C76:D76"/>
    <mergeCell ref="C77:D77"/>
    <mergeCell ref="C78:D78"/>
    <mergeCell ref="A79:D79"/>
    <mergeCell ref="A80:J80"/>
    <mergeCell ref="A71:D71"/>
    <mergeCell ref="A72:D72"/>
    <mergeCell ref="A73:J73"/>
    <mergeCell ref="A74:J74"/>
    <mergeCell ref="A75:D75"/>
    <mergeCell ref="E75:E76"/>
    <mergeCell ref="F75:F76"/>
    <mergeCell ref="G75:G76"/>
    <mergeCell ref="H75:H76"/>
    <mergeCell ref="I75:I76"/>
    <mergeCell ref="B65:D65"/>
    <mergeCell ref="B66:D66"/>
    <mergeCell ref="B67:D67"/>
    <mergeCell ref="B68:D68"/>
    <mergeCell ref="B69:D69"/>
    <mergeCell ref="B70:D70"/>
    <mergeCell ref="B59:D59"/>
    <mergeCell ref="B60:D60"/>
    <mergeCell ref="B61:D61"/>
    <mergeCell ref="A62:D62"/>
    <mergeCell ref="A63:I63"/>
    <mergeCell ref="B64:D64"/>
    <mergeCell ref="A53:D53"/>
    <mergeCell ref="A54:J54"/>
    <mergeCell ref="A55:J55"/>
    <mergeCell ref="B56:D56"/>
    <mergeCell ref="A57:I57"/>
    <mergeCell ref="B58:D58"/>
    <mergeCell ref="A48:C48"/>
    <mergeCell ref="D48:J48"/>
    <mergeCell ref="A49:J49"/>
    <mergeCell ref="A50:J50"/>
    <mergeCell ref="B51:D51"/>
    <mergeCell ref="B52:D52"/>
    <mergeCell ref="A42:D42"/>
    <mergeCell ref="A43:J43"/>
    <mergeCell ref="A44:J44"/>
    <mergeCell ref="A45:D45"/>
    <mergeCell ref="A46:J46"/>
    <mergeCell ref="A47:J47"/>
    <mergeCell ref="A36:J36"/>
    <mergeCell ref="A37:J37"/>
    <mergeCell ref="C38:D38"/>
    <mergeCell ref="C39:D39"/>
    <mergeCell ref="A40:D40"/>
    <mergeCell ref="A41:J41"/>
    <mergeCell ref="B30:D30"/>
    <mergeCell ref="B31:D31"/>
    <mergeCell ref="B32:D32"/>
    <mergeCell ref="B33:D33"/>
    <mergeCell ref="B34:D34"/>
    <mergeCell ref="A35:D35"/>
    <mergeCell ref="A24:J24"/>
    <mergeCell ref="B25:D25"/>
    <mergeCell ref="A26:D26"/>
    <mergeCell ref="A27:D27"/>
    <mergeCell ref="A28:J28"/>
    <mergeCell ref="A29:J29"/>
    <mergeCell ref="B21:D21"/>
    <mergeCell ref="A22:D22"/>
    <mergeCell ref="A23:J23"/>
    <mergeCell ref="A12:J12"/>
    <mergeCell ref="A13:J13"/>
    <mergeCell ref="A14:J14"/>
    <mergeCell ref="A15:J15"/>
    <mergeCell ref="A16:J16"/>
    <mergeCell ref="A17:J17"/>
    <mergeCell ref="A1:J1"/>
    <mergeCell ref="A2:J2"/>
    <mergeCell ref="A3:J3"/>
    <mergeCell ref="A9:J9"/>
    <mergeCell ref="A10:J10"/>
    <mergeCell ref="A11:J11"/>
    <mergeCell ref="A18:J18"/>
    <mergeCell ref="B19:D19"/>
    <mergeCell ref="A20:J20"/>
  </mergeCells>
  <pageMargins left="0.25" right="0.25" top="0.75" bottom="0.75" header="0.3" footer="0.3"/>
  <pageSetup fitToHeight="0" orientation="portrait" r:id="rId1"/>
  <rowBreaks count="4" manualBreakCount="4">
    <brk id="46" max="9" man="1"/>
    <brk id="87" max="9" man="1"/>
    <brk id="121" max="16383" man="1"/>
    <brk id="14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199"/>
  <sheetViews>
    <sheetView view="pageBreakPreview" zoomScaleNormal="100" zoomScaleSheetLayoutView="100" workbookViewId="0">
      <selection sqref="A1:J1"/>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404</v>
      </c>
      <c r="B2" s="473"/>
      <c r="C2" s="475"/>
      <c r="D2" s="475"/>
      <c r="E2" s="475"/>
      <c r="F2" s="475"/>
      <c r="G2" s="475"/>
      <c r="H2" s="475"/>
      <c r="I2" s="475"/>
      <c r="J2" s="475"/>
    </row>
    <row r="3" spans="1:10" ht="15" thickBot="1" x14ac:dyDescent="0.25">
      <c r="A3" s="518"/>
      <c r="B3" s="519"/>
      <c r="C3" s="519"/>
      <c r="D3" s="519"/>
      <c r="E3" s="519"/>
      <c r="F3" s="519"/>
      <c r="G3" s="519"/>
      <c r="H3" s="519"/>
      <c r="I3" s="519"/>
      <c r="J3" s="520"/>
    </row>
    <row r="4" spans="1:10" x14ac:dyDescent="0.2">
      <c r="A4" s="186" t="s">
        <v>237</v>
      </c>
      <c r="B4" s="187" t="s">
        <v>405</v>
      </c>
      <c r="C4" s="187"/>
      <c r="D4" s="187"/>
      <c r="E4" s="187"/>
      <c r="F4" s="187"/>
      <c r="G4" s="188"/>
      <c r="H4" s="188"/>
      <c r="I4" s="188"/>
      <c r="J4" s="189"/>
    </row>
    <row r="5" spans="1:10" x14ac:dyDescent="0.2">
      <c r="A5" s="103"/>
      <c r="B5" s="100" t="s">
        <v>406</v>
      </c>
      <c r="C5" s="104"/>
      <c r="D5" s="104"/>
      <c r="E5" s="100"/>
      <c r="F5" s="100"/>
      <c r="G5" s="105"/>
      <c r="H5" s="105"/>
      <c r="I5" s="105"/>
      <c r="J5" s="106">
        <f>H45</f>
        <v>690300</v>
      </c>
    </row>
    <row r="6" spans="1:10" x14ac:dyDescent="0.2">
      <c r="A6" s="109" t="s">
        <v>240</v>
      </c>
      <c r="B6" s="110" t="s">
        <v>241</v>
      </c>
      <c r="C6" s="110"/>
      <c r="D6" s="110" t="s">
        <v>407</v>
      </c>
      <c r="E6" s="110"/>
      <c r="F6" s="110"/>
      <c r="G6" s="111"/>
      <c r="H6" s="111"/>
      <c r="I6" s="111"/>
      <c r="J6" s="112"/>
    </row>
    <row r="7" spans="1:10" ht="15" thickBot="1" x14ac:dyDescent="0.25">
      <c r="A7" s="113" t="s">
        <v>243</v>
      </c>
      <c r="B7" s="114" t="s">
        <v>408</v>
      </c>
      <c r="C7" s="114"/>
      <c r="D7" s="115"/>
      <c r="E7" s="115"/>
      <c r="F7" s="115"/>
      <c r="G7" s="117"/>
      <c r="H7" s="117"/>
      <c r="I7" s="117"/>
      <c r="J7" s="118"/>
    </row>
    <row r="8" spans="1:10" ht="15" x14ac:dyDescent="0.2">
      <c r="A8" s="207"/>
      <c r="B8" s="207"/>
      <c r="C8" s="207"/>
      <c r="D8" s="207"/>
      <c r="E8" s="207"/>
      <c r="F8" s="207"/>
      <c r="G8" s="207"/>
      <c r="H8" s="207"/>
      <c r="I8" s="207"/>
      <c r="J8" s="207"/>
    </row>
    <row r="9" spans="1:10" ht="15" customHeight="1" x14ac:dyDescent="0.2">
      <c r="A9" s="482" t="s">
        <v>245</v>
      </c>
      <c r="B9" s="482"/>
      <c r="C9" s="482"/>
      <c r="D9" s="482"/>
      <c r="E9" s="482"/>
      <c r="F9" s="482"/>
      <c r="G9" s="482"/>
      <c r="H9" s="482"/>
      <c r="I9" s="482"/>
      <c r="J9" s="482"/>
    </row>
    <row r="10" spans="1:10" x14ac:dyDescent="0.2">
      <c r="A10" s="483" t="s">
        <v>409</v>
      </c>
      <c r="B10" s="483"/>
      <c r="C10" s="483"/>
      <c r="D10" s="483"/>
      <c r="E10" s="483"/>
      <c r="F10" s="483"/>
      <c r="G10" s="483"/>
      <c r="H10" s="483"/>
      <c r="I10" s="483"/>
      <c r="J10" s="483"/>
    </row>
    <row r="11" spans="1:10" x14ac:dyDescent="0.2">
      <c r="A11" s="483"/>
      <c r="B11" s="483"/>
      <c r="C11" s="483"/>
      <c r="D11" s="483"/>
      <c r="E11" s="483"/>
      <c r="F11" s="483"/>
      <c r="G11" s="483"/>
      <c r="H11" s="483"/>
      <c r="I11" s="483"/>
      <c r="J11" s="483"/>
    </row>
    <row r="12" spans="1:10" ht="15" customHeight="1" x14ac:dyDescent="0.2">
      <c r="A12" s="482" t="s">
        <v>247</v>
      </c>
      <c r="B12" s="482"/>
      <c r="C12" s="482"/>
      <c r="D12" s="482"/>
      <c r="E12" s="482"/>
      <c r="F12" s="482"/>
      <c r="G12" s="482"/>
      <c r="H12" s="482"/>
      <c r="I12" s="482"/>
      <c r="J12" s="482"/>
    </row>
    <row r="13" spans="1:10" x14ac:dyDescent="0.2">
      <c r="A13" s="483" t="s">
        <v>410</v>
      </c>
      <c r="B13" s="483"/>
      <c r="C13" s="483"/>
      <c r="D13" s="483"/>
      <c r="E13" s="483"/>
      <c r="F13" s="483"/>
      <c r="G13" s="483"/>
      <c r="H13" s="483"/>
      <c r="I13" s="483"/>
      <c r="J13" s="483"/>
    </row>
    <row r="14" spans="1:10" x14ac:dyDescent="0.2">
      <c r="A14" s="483"/>
      <c r="B14" s="483"/>
      <c r="C14" s="483"/>
      <c r="D14" s="483"/>
      <c r="E14" s="483"/>
      <c r="F14" s="483"/>
      <c r="G14" s="483"/>
      <c r="H14" s="483"/>
      <c r="I14" s="483"/>
      <c r="J14" s="483"/>
    </row>
    <row r="15" spans="1:10" ht="15" customHeight="1" x14ac:dyDescent="0.2">
      <c r="A15" s="482" t="s">
        <v>249</v>
      </c>
      <c r="B15" s="482"/>
      <c r="C15" s="482"/>
      <c r="D15" s="482"/>
      <c r="E15" s="482"/>
      <c r="F15" s="482"/>
      <c r="G15" s="482"/>
      <c r="H15" s="482"/>
      <c r="I15" s="482"/>
      <c r="J15" s="482"/>
    </row>
    <row r="16" spans="1:10" ht="15" customHeight="1" x14ac:dyDescent="0.2">
      <c r="A16" s="483" t="s">
        <v>411</v>
      </c>
      <c r="B16" s="483"/>
      <c r="C16" s="483"/>
      <c r="D16" s="483"/>
      <c r="E16" s="483"/>
      <c r="F16" s="483"/>
      <c r="G16" s="483"/>
      <c r="H16" s="483"/>
      <c r="I16" s="483"/>
      <c r="J16" s="483"/>
    </row>
    <row r="17" spans="1:10" ht="8.25" customHeight="1" x14ac:dyDescent="0.2">
      <c r="A17" s="483"/>
      <c r="B17" s="483"/>
      <c r="C17" s="483"/>
      <c r="D17" s="483"/>
      <c r="E17" s="483"/>
      <c r="F17" s="483"/>
      <c r="G17" s="483"/>
      <c r="H17" s="483"/>
      <c r="I17" s="483"/>
      <c r="J17" s="483"/>
    </row>
    <row r="18" spans="1:10" ht="15" customHeight="1" x14ac:dyDescent="0.2">
      <c r="A18" s="482" t="s">
        <v>251</v>
      </c>
      <c r="B18" s="482"/>
      <c r="C18" s="482"/>
      <c r="D18" s="482"/>
      <c r="E18" s="482"/>
      <c r="F18" s="482"/>
      <c r="G18" s="482"/>
      <c r="H18" s="482"/>
      <c r="I18" s="482"/>
      <c r="J18" s="482"/>
    </row>
    <row r="19" spans="1:10" ht="15" customHeight="1" x14ac:dyDescent="0.2">
      <c r="A19" s="483" t="s">
        <v>412</v>
      </c>
      <c r="B19" s="483"/>
      <c r="C19" s="483"/>
      <c r="D19" s="483"/>
      <c r="E19" s="483"/>
      <c r="F19" s="483"/>
      <c r="G19" s="483"/>
      <c r="H19" s="483"/>
      <c r="I19" s="483"/>
      <c r="J19" s="483"/>
    </row>
    <row r="20" spans="1:10" ht="10.5" customHeight="1" x14ac:dyDescent="0.2">
      <c r="A20" s="483"/>
      <c r="B20" s="483"/>
      <c r="C20" s="483"/>
      <c r="D20" s="483"/>
      <c r="E20" s="483"/>
      <c r="F20" s="483"/>
      <c r="G20" s="483"/>
      <c r="H20" s="483"/>
      <c r="I20" s="483"/>
      <c r="J20" s="483"/>
    </row>
    <row r="21" spans="1:10" ht="15" customHeight="1" x14ac:dyDescent="0.2">
      <c r="A21" s="482" t="s">
        <v>253</v>
      </c>
      <c r="B21" s="482"/>
      <c r="C21" s="482"/>
      <c r="D21" s="482"/>
      <c r="E21" s="482"/>
      <c r="F21" s="482"/>
      <c r="G21" s="482"/>
      <c r="H21" s="482"/>
      <c r="I21" s="482"/>
      <c r="J21" s="482"/>
    </row>
    <row r="22" spans="1:10" ht="33.75" x14ac:dyDescent="0.2">
      <c r="A22" s="119" t="s">
        <v>225</v>
      </c>
      <c r="B22" s="484" t="s">
        <v>224</v>
      </c>
      <c r="C22" s="484"/>
      <c r="D22" s="484"/>
      <c r="E22" s="120" t="str">
        <f>Summary!$G$25</f>
        <v>Actuals           2013-2014</v>
      </c>
      <c r="F22" s="120" t="str">
        <f>Summary!$H$25</f>
        <v>Approved Estimates          2014-2015</v>
      </c>
      <c r="G22" s="120" t="str">
        <f>Summary!$I$25</f>
        <v>Revised Estimates                 2014-2015</v>
      </c>
      <c r="H22" s="120" t="str">
        <f>Summary!$J$25</f>
        <v>Budget Estimates      2015-2016</v>
      </c>
      <c r="I22" s="120" t="str">
        <f>Summary!$K$25</f>
        <v>Forward Estimates     2016-2017</v>
      </c>
      <c r="J22" s="120" t="str">
        <f>Summary!$L$25</f>
        <v>Forward Estimates     2017-2018</v>
      </c>
    </row>
    <row r="23" spans="1:10" ht="11.25" customHeight="1" x14ac:dyDescent="0.2">
      <c r="A23" s="482" t="s">
        <v>254</v>
      </c>
      <c r="B23" s="482"/>
      <c r="C23" s="482"/>
      <c r="D23" s="482"/>
      <c r="E23" s="482"/>
      <c r="F23" s="482"/>
      <c r="G23" s="482"/>
      <c r="H23" s="482"/>
      <c r="I23" s="482"/>
      <c r="J23" s="482"/>
    </row>
    <row r="24" spans="1:10" ht="15" customHeight="1" x14ac:dyDescent="0.2">
      <c r="A24" s="190" t="s">
        <v>79</v>
      </c>
      <c r="B24" s="483" t="s">
        <v>80</v>
      </c>
      <c r="C24" s="483"/>
      <c r="D24" s="483"/>
      <c r="E24" s="157">
        <f>E60</f>
        <v>205367.27</v>
      </c>
      <c r="F24" s="155">
        <f t="shared" ref="F24:J24" si="0">F60</f>
        <v>111500</v>
      </c>
      <c r="G24" s="157">
        <f t="shared" si="0"/>
        <v>388000</v>
      </c>
      <c r="H24" s="156">
        <f t="shared" si="0"/>
        <v>15500</v>
      </c>
      <c r="I24" s="157">
        <f t="shared" si="0"/>
        <v>15500</v>
      </c>
      <c r="J24" s="157">
        <f t="shared" si="0"/>
        <v>15500</v>
      </c>
    </row>
    <row r="25" spans="1:10" ht="15" customHeight="1" x14ac:dyDescent="0.2">
      <c r="A25" s="487" t="s">
        <v>413</v>
      </c>
      <c r="B25" s="487"/>
      <c r="C25" s="487"/>
      <c r="D25" s="487"/>
      <c r="E25" s="124">
        <f t="shared" ref="E25:J25" si="1">SUM(E24:E24)</f>
        <v>205367.27</v>
      </c>
      <c r="F25" s="124">
        <f t="shared" si="1"/>
        <v>111500</v>
      </c>
      <c r="G25" s="124">
        <f t="shared" si="1"/>
        <v>388000</v>
      </c>
      <c r="H25" s="124">
        <f t="shared" si="1"/>
        <v>15500</v>
      </c>
      <c r="I25" s="124">
        <f t="shared" si="1"/>
        <v>15500</v>
      </c>
      <c r="J25" s="124">
        <f t="shared" si="1"/>
        <v>15500</v>
      </c>
    </row>
    <row r="26" spans="1:10" ht="11.25" customHeight="1" x14ac:dyDescent="0.2">
      <c r="A26" s="483"/>
      <c r="B26" s="483"/>
      <c r="C26" s="483"/>
      <c r="D26" s="483"/>
      <c r="E26" s="483"/>
      <c r="F26" s="483"/>
      <c r="G26" s="483"/>
      <c r="H26" s="483"/>
      <c r="I26" s="483"/>
      <c r="J26" s="483"/>
    </row>
    <row r="27" spans="1:10" ht="12" customHeight="1" x14ac:dyDescent="0.2">
      <c r="A27" s="482" t="s">
        <v>259</v>
      </c>
      <c r="B27" s="482"/>
      <c r="C27" s="482"/>
      <c r="D27" s="482"/>
      <c r="E27" s="482"/>
      <c r="F27" s="482"/>
      <c r="G27" s="482"/>
      <c r="H27" s="482"/>
      <c r="I27" s="482"/>
      <c r="J27" s="482"/>
    </row>
    <row r="28" spans="1:10" ht="15" customHeight="1" x14ac:dyDescent="0.2">
      <c r="A28" s="190" t="s">
        <v>79</v>
      </c>
      <c r="B28" s="483" t="s">
        <v>80</v>
      </c>
      <c r="C28" s="483"/>
      <c r="D28" s="483"/>
      <c r="E28" s="157">
        <f t="shared" ref="E28:J28" si="2">E83+E89</f>
        <v>658018.32000000007</v>
      </c>
      <c r="F28" s="155">
        <f t="shared" si="2"/>
        <v>782100</v>
      </c>
      <c r="G28" s="157">
        <f t="shared" si="2"/>
        <v>687700</v>
      </c>
      <c r="H28" s="156">
        <f t="shared" si="2"/>
        <v>690300</v>
      </c>
      <c r="I28" s="157">
        <f t="shared" si="2"/>
        <v>806800</v>
      </c>
      <c r="J28" s="157">
        <f t="shared" si="2"/>
        <v>826400</v>
      </c>
    </row>
    <row r="29" spans="1:10" ht="15" customHeight="1" x14ac:dyDescent="0.2">
      <c r="A29" s="486" t="s">
        <v>414</v>
      </c>
      <c r="B29" s="486"/>
      <c r="C29" s="486"/>
      <c r="D29" s="486"/>
      <c r="E29" s="125">
        <f t="shared" ref="E29:J29" si="3">SUM(E28:E28)</f>
        <v>658018.32000000007</v>
      </c>
      <c r="F29" s="125">
        <f t="shared" si="3"/>
        <v>782100</v>
      </c>
      <c r="G29" s="125">
        <f t="shared" si="3"/>
        <v>687700</v>
      </c>
      <c r="H29" s="125">
        <f t="shared" si="3"/>
        <v>690300</v>
      </c>
      <c r="I29" s="125">
        <f t="shared" si="3"/>
        <v>806800</v>
      </c>
      <c r="J29" s="125">
        <f t="shared" si="3"/>
        <v>826400</v>
      </c>
    </row>
    <row r="30" spans="1:10" ht="10.5" customHeight="1" x14ac:dyDescent="0.2">
      <c r="A30" s="493"/>
      <c r="B30" s="493"/>
      <c r="C30" s="493"/>
      <c r="D30" s="493"/>
      <c r="E30" s="191"/>
      <c r="F30" s="209"/>
      <c r="G30" s="191"/>
      <c r="H30" s="212"/>
      <c r="I30" s="191"/>
      <c r="J30" s="191"/>
    </row>
    <row r="31" spans="1:10" ht="11.25" customHeight="1" x14ac:dyDescent="0.2">
      <c r="A31" s="491" t="s">
        <v>261</v>
      </c>
      <c r="B31" s="491"/>
      <c r="C31" s="491"/>
      <c r="D31" s="491"/>
      <c r="E31" s="491"/>
      <c r="F31" s="491"/>
      <c r="G31" s="491"/>
      <c r="H31" s="491"/>
      <c r="I31" s="491"/>
      <c r="J31" s="491"/>
    </row>
    <row r="32" spans="1:10" ht="15" customHeight="1" x14ac:dyDescent="0.2">
      <c r="A32" s="484" t="s">
        <v>262</v>
      </c>
      <c r="B32" s="484"/>
      <c r="C32" s="484"/>
      <c r="D32" s="484"/>
      <c r="E32" s="484"/>
      <c r="F32" s="484"/>
      <c r="G32" s="484"/>
      <c r="H32" s="484"/>
      <c r="I32" s="484"/>
      <c r="J32" s="484"/>
    </row>
    <row r="33" spans="1:10" x14ac:dyDescent="0.2">
      <c r="A33" s="191"/>
      <c r="B33" s="483" t="s">
        <v>6</v>
      </c>
      <c r="C33" s="475"/>
      <c r="D33" s="475"/>
      <c r="E33" s="157">
        <f>E131</f>
        <v>336622.19</v>
      </c>
      <c r="F33" s="155">
        <f t="shared" ref="F33:J33" si="4">F131</f>
        <v>383400</v>
      </c>
      <c r="G33" s="157">
        <f t="shared" si="4"/>
        <v>383400</v>
      </c>
      <c r="H33" s="156">
        <f t="shared" si="4"/>
        <v>366800</v>
      </c>
      <c r="I33" s="157">
        <f t="shared" si="4"/>
        <v>499700</v>
      </c>
      <c r="J33" s="157">
        <f t="shared" si="4"/>
        <v>502900</v>
      </c>
    </row>
    <row r="34" spans="1:10" x14ac:dyDescent="0.2">
      <c r="A34" s="191"/>
      <c r="B34" s="483" t="s">
        <v>175</v>
      </c>
      <c r="C34" s="475"/>
      <c r="D34" s="475"/>
      <c r="E34" s="157">
        <f>E135</f>
        <v>44701.81</v>
      </c>
      <c r="F34" s="155">
        <f t="shared" ref="F34:J34" si="5">F135</f>
        <v>0</v>
      </c>
      <c r="G34" s="157">
        <f t="shared" si="5"/>
        <v>0</v>
      </c>
      <c r="H34" s="156">
        <f t="shared" si="5"/>
        <v>0</v>
      </c>
      <c r="I34" s="157">
        <f t="shared" si="5"/>
        <v>0</v>
      </c>
      <c r="J34" s="157">
        <f t="shared" si="5"/>
        <v>0</v>
      </c>
    </row>
    <row r="35" spans="1:10" x14ac:dyDescent="0.2">
      <c r="A35" s="191"/>
      <c r="B35" s="483" t="s">
        <v>263</v>
      </c>
      <c r="C35" s="475"/>
      <c r="D35" s="475"/>
      <c r="E35" s="157">
        <f>E139</f>
        <v>101523.88</v>
      </c>
      <c r="F35" s="155">
        <f t="shared" ref="F35:J35" si="6">F139</f>
        <v>127500</v>
      </c>
      <c r="G35" s="157">
        <f t="shared" si="6"/>
        <v>127500</v>
      </c>
      <c r="H35" s="156">
        <f t="shared" si="6"/>
        <v>127500</v>
      </c>
      <c r="I35" s="157">
        <f t="shared" si="6"/>
        <v>127500</v>
      </c>
      <c r="J35" s="157">
        <f t="shared" si="6"/>
        <v>127500</v>
      </c>
    </row>
    <row r="36" spans="1:10" x14ac:dyDescent="0.2">
      <c r="A36" s="191"/>
      <c r="B36" s="483" t="s">
        <v>177</v>
      </c>
      <c r="C36" s="475"/>
      <c r="D36" s="475"/>
      <c r="E36" s="157">
        <f>E143</f>
        <v>2988</v>
      </c>
      <c r="F36" s="155">
        <f t="shared" ref="F36:J36" si="7">F143</f>
        <v>0</v>
      </c>
      <c r="G36" s="157">
        <f t="shared" si="7"/>
        <v>0</v>
      </c>
      <c r="H36" s="156">
        <f t="shared" si="7"/>
        <v>16400</v>
      </c>
      <c r="I36" s="157">
        <f t="shared" si="7"/>
        <v>0</v>
      </c>
      <c r="J36" s="157">
        <f t="shared" si="7"/>
        <v>16400</v>
      </c>
    </row>
    <row r="37" spans="1:10" x14ac:dyDescent="0.2">
      <c r="A37" s="191"/>
      <c r="B37" s="483" t="s">
        <v>264</v>
      </c>
      <c r="C37" s="475"/>
      <c r="D37" s="475"/>
      <c r="E37" s="157">
        <f>E147</f>
        <v>172182.44</v>
      </c>
      <c r="F37" s="155">
        <f t="shared" ref="F37:J37" si="8">F147</f>
        <v>271200</v>
      </c>
      <c r="G37" s="157">
        <f t="shared" si="8"/>
        <v>176800</v>
      </c>
      <c r="H37" s="156">
        <f t="shared" si="8"/>
        <v>179600</v>
      </c>
      <c r="I37" s="157">
        <f t="shared" si="8"/>
        <v>179600</v>
      </c>
      <c r="J37" s="157">
        <f t="shared" si="8"/>
        <v>179600</v>
      </c>
    </row>
    <row r="38" spans="1:10" ht="12" customHeight="1" x14ac:dyDescent="0.2">
      <c r="A38" s="486" t="s">
        <v>265</v>
      </c>
      <c r="B38" s="486"/>
      <c r="C38" s="486"/>
      <c r="D38" s="486"/>
      <c r="E38" s="125">
        <f t="shared" ref="E38:J38" si="9">SUM(E33:E37)</f>
        <v>658018.32000000007</v>
      </c>
      <c r="F38" s="125">
        <f t="shared" si="9"/>
        <v>782100</v>
      </c>
      <c r="G38" s="125">
        <f t="shared" si="9"/>
        <v>687700</v>
      </c>
      <c r="H38" s="125">
        <f t="shared" si="9"/>
        <v>690300</v>
      </c>
      <c r="I38" s="125">
        <f t="shared" si="9"/>
        <v>806800</v>
      </c>
      <c r="J38" s="125">
        <f t="shared" si="9"/>
        <v>826400</v>
      </c>
    </row>
    <row r="39" spans="1:10" ht="15" customHeight="1" x14ac:dyDescent="0.2">
      <c r="A39" s="483"/>
      <c r="B39" s="483"/>
      <c r="C39" s="483"/>
      <c r="D39" s="483"/>
      <c r="E39" s="483"/>
      <c r="F39" s="483"/>
      <c r="G39" s="483"/>
      <c r="H39" s="483"/>
      <c r="I39" s="483"/>
      <c r="J39" s="483"/>
    </row>
    <row r="40" spans="1:10" ht="12" customHeight="1" x14ac:dyDescent="0.2">
      <c r="A40" s="484" t="s">
        <v>14</v>
      </c>
      <c r="B40" s="484"/>
      <c r="C40" s="484"/>
      <c r="D40" s="484"/>
      <c r="E40" s="484"/>
      <c r="F40" s="484"/>
      <c r="G40" s="484"/>
      <c r="H40" s="484"/>
      <c r="I40" s="484"/>
      <c r="J40" s="484"/>
    </row>
    <row r="41" spans="1:10" ht="12" customHeight="1" x14ac:dyDescent="0.2">
      <c r="A41" s="119" t="s">
        <v>225</v>
      </c>
      <c r="B41" s="119" t="s">
        <v>226</v>
      </c>
      <c r="C41" s="484" t="s">
        <v>227</v>
      </c>
      <c r="D41" s="488"/>
      <c r="E41" s="126"/>
      <c r="F41" s="126"/>
      <c r="G41" s="126"/>
      <c r="H41" s="126"/>
      <c r="I41" s="126"/>
      <c r="J41" s="126"/>
    </row>
    <row r="42" spans="1:10" ht="12" customHeight="1" x14ac:dyDescent="0.2">
      <c r="A42" s="191"/>
      <c r="B42" s="191"/>
      <c r="C42" s="483"/>
      <c r="D42" s="475"/>
      <c r="E42" s="157"/>
      <c r="F42" s="155"/>
      <c r="G42" s="157"/>
      <c r="H42" s="156"/>
      <c r="I42" s="157"/>
      <c r="J42" s="157"/>
    </row>
    <row r="43" spans="1:10" ht="12" customHeight="1" x14ac:dyDescent="0.2">
      <c r="A43" s="486" t="s">
        <v>56</v>
      </c>
      <c r="B43" s="486"/>
      <c r="C43" s="486"/>
      <c r="D43" s="486"/>
      <c r="E43" s="125">
        <f t="shared" ref="E43:J43" si="10">SUM(E42:E42)</f>
        <v>0</v>
      </c>
      <c r="F43" s="125">
        <f t="shared" si="10"/>
        <v>0</v>
      </c>
      <c r="G43" s="125">
        <f t="shared" si="10"/>
        <v>0</v>
      </c>
      <c r="H43" s="125">
        <f t="shared" si="10"/>
        <v>0</v>
      </c>
      <c r="I43" s="125">
        <f t="shared" si="10"/>
        <v>0</v>
      </c>
      <c r="J43" s="125">
        <f t="shared" si="10"/>
        <v>0</v>
      </c>
    </row>
    <row r="44" spans="1:10" x14ac:dyDescent="0.2">
      <c r="A44" s="483"/>
      <c r="B44" s="483"/>
      <c r="C44" s="483"/>
      <c r="D44" s="483"/>
      <c r="E44" s="483"/>
      <c r="F44" s="483"/>
      <c r="G44" s="483"/>
      <c r="H44" s="483"/>
      <c r="I44" s="483"/>
      <c r="J44" s="483"/>
    </row>
    <row r="45" spans="1:10" x14ac:dyDescent="0.2">
      <c r="A45" s="487" t="s">
        <v>415</v>
      </c>
      <c r="B45" s="487"/>
      <c r="C45" s="487"/>
      <c r="D45" s="487"/>
      <c r="E45" s="128">
        <f t="shared" ref="E45:J45" si="11">SUM(E38,E43)</f>
        <v>658018.32000000007</v>
      </c>
      <c r="F45" s="128">
        <f t="shared" si="11"/>
        <v>782100</v>
      </c>
      <c r="G45" s="128">
        <f t="shared" si="11"/>
        <v>687700</v>
      </c>
      <c r="H45" s="128">
        <f t="shared" si="11"/>
        <v>690300</v>
      </c>
      <c r="I45" s="128">
        <f t="shared" si="11"/>
        <v>806800</v>
      </c>
      <c r="J45" s="128">
        <f t="shared" si="11"/>
        <v>826400</v>
      </c>
    </row>
    <row r="46" spans="1:10" ht="7.5" customHeight="1" x14ac:dyDescent="0.2">
      <c r="A46" s="483"/>
      <c r="B46" s="483"/>
      <c r="C46" s="483"/>
      <c r="D46" s="483"/>
      <c r="E46" s="483"/>
      <c r="F46" s="483"/>
      <c r="G46" s="483"/>
      <c r="H46" s="483"/>
      <c r="I46" s="483"/>
      <c r="J46" s="483"/>
    </row>
    <row r="47" spans="1:10" ht="12" customHeight="1" x14ac:dyDescent="0.2">
      <c r="A47" s="482" t="s">
        <v>266</v>
      </c>
      <c r="B47" s="482"/>
      <c r="C47" s="482"/>
      <c r="D47" s="482"/>
      <c r="E47" s="482"/>
      <c r="F47" s="482"/>
      <c r="G47" s="482"/>
      <c r="H47" s="482"/>
      <c r="I47" s="482"/>
      <c r="J47" s="482"/>
    </row>
    <row r="48" spans="1:10" ht="15" customHeight="1" x14ac:dyDescent="0.2">
      <c r="A48" s="487" t="s">
        <v>267</v>
      </c>
      <c r="B48" s="487"/>
      <c r="C48" s="487"/>
      <c r="D48" s="487"/>
      <c r="E48" s="130"/>
      <c r="F48" s="130"/>
      <c r="G48" s="130"/>
      <c r="H48" s="129"/>
      <c r="I48" s="130"/>
      <c r="J48" s="130"/>
    </row>
    <row r="49" spans="1:10" ht="15" customHeight="1" x14ac:dyDescent="0.2">
      <c r="A49" s="483"/>
      <c r="B49" s="483"/>
      <c r="C49" s="483"/>
      <c r="D49" s="483"/>
      <c r="E49" s="483"/>
      <c r="F49" s="483"/>
      <c r="G49" s="483"/>
      <c r="H49" s="483"/>
      <c r="I49" s="483"/>
      <c r="J49" s="483"/>
    </row>
    <row r="50" spans="1:10" ht="15" customHeight="1" x14ac:dyDescent="0.2">
      <c r="A50" s="492" t="s">
        <v>416</v>
      </c>
      <c r="B50" s="492"/>
      <c r="C50" s="492"/>
      <c r="D50" s="492"/>
      <c r="E50" s="492"/>
      <c r="F50" s="492"/>
      <c r="G50" s="492"/>
      <c r="H50" s="492"/>
      <c r="I50" s="492"/>
      <c r="J50" s="492"/>
    </row>
    <row r="51" spans="1:10" ht="15" customHeight="1" x14ac:dyDescent="0.2">
      <c r="A51" s="493" t="s">
        <v>269</v>
      </c>
      <c r="B51" s="493"/>
      <c r="C51" s="493"/>
      <c r="D51" s="475"/>
      <c r="E51" s="475"/>
      <c r="F51" s="475"/>
      <c r="G51" s="475"/>
      <c r="H51" s="475"/>
      <c r="I51" s="475"/>
      <c r="J51" s="475"/>
    </row>
    <row r="52" spans="1:10" x14ac:dyDescent="0.2">
      <c r="A52" s="483" t="s">
        <v>417</v>
      </c>
      <c r="B52" s="483"/>
      <c r="C52" s="483"/>
      <c r="D52" s="483"/>
      <c r="E52" s="483"/>
      <c r="F52" s="483"/>
      <c r="G52" s="483"/>
      <c r="H52" s="483"/>
      <c r="I52" s="483"/>
      <c r="J52" s="483"/>
    </row>
    <row r="53" spans="1:10" x14ac:dyDescent="0.2">
      <c r="A53" s="482" t="s">
        <v>271</v>
      </c>
      <c r="B53" s="482"/>
      <c r="C53" s="482"/>
      <c r="D53" s="482"/>
      <c r="E53" s="482"/>
      <c r="F53" s="482"/>
      <c r="G53" s="482"/>
      <c r="H53" s="482"/>
      <c r="I53" s="482"/>
      <c r="J53" s="482"/>
    </row>
    <row r="54" spans="1:10" ht="33.75" x14ac:dyDescent="0.2">
      <c r="A54" s="131" t="s">
        <v>225</v>
      </c>
      <c r="B54" s="493" t="s">
        <v>224</v>
      </c>
      <c r="C54" s="493"/>
      <c r="D54" s="493"/>
      <c r="E54" s="120" t="str">
        <f>E22</f>
        <v>Actuals           2013-2014</v>
      </c>
      <c r="F54" s="120" t="str">
        <f t="shared" ref="F54:J54" si="12">F22</f>
        <v>Approved Estimates          2014-2015</v>
      </c>
      <c r="G54" s="120" t="str">
        <f t="shared" si="12"/>
        <v>Revised Estimates                 2014-2015</v>
      </c>
      <c r="H54" s="120" t="str">
        <f t="shared" si="12"/>
        <v>Budget Estimates      2015-2016</v>
      </c>
      <c r="I54" s="120" t="str">
        <f t="shared" si="12"/>
        <v>Forward Estimates     2016-2017</v>
      </c>
      <c r="J54" s="120" t="str">
        <f t="shared" si="12"/>
        <v>Forward Estimates     2017-2018</v>
      </c>
    </row>
    <row r="55" spans="1:10" x14ac:dyDescent="0.2">
      <c r="A55" s="121">
        <v>130</v>
      </c>
      <c r="B55" s="485" t="s">
        <v>418</v>
      </c>
      <c r="C55" s="485"/>
      <c r="D55" s="485"/>
      <c r="E55" s="122">
        <v>1810.58</v>
      </c>
      <c r="F55" s="192">
        <v>1500</v>
      </c>
      <c r="G55" s="192">
        <v>1500</v>
      </c>
      <c r="H55" s="123">
        <v>1500</v>
      </c>
      <c r="I55" s="133">
        <v>1500</v>
      </c>
      <c r="J55" s="133">
        <v>1500</v>
      </c>
    </row>
    <row r="56" spans="1:10" x14ac:dyDescent="0.2">
      <c r="A56" s="121">
        <v>130</v>
      </c>
      <c r="B56" s="485" t="s">
        <v>419</v>
      </c>
      <c r="C56" s="485"/>
      <c r="D56" s="485"/>
      <c r="E56" s="122">
        <v>88455.89</v>
      </c>
      <c r="F56" s="192">
        <v>25000</v>
      </c>
      <c r="G56" s="192">
        <v>185000</v>
      </c>
      <c r="H56" s="123">
        <v>0</v>
      </c>
      <c r="I56" s="133">
        <v>0</v>
      </c>
      <c r="J56" s="133">
        <v>0</v>
      </c>
    </row>
    <row r="57" spans="1:10" x14ac:dyDescent="0.2">
      <c r="A57" s="121">
        <v>130</v>
      </c>
      <c r="B57" s="485" t="s">
        <v>420</v>
      </c>
      <c r="C57" s="485"/>
      <c r="D57" s="485"/>
      <c r="E57" s="122">
        <v>22322.5</v>
      </c>
      <c r="F57" s="192">
        <v>65000</v>
      </c>
      <c r="G57" s="192">
        <v>65000</v>
      </c>
      <c r="H57" s="123">
        <v>10000</v>
      </c>
      <c r="I57" s="133">
        <v>10000</v>
      </c>
      <c r="J57" s="133">
        <v>10000</v>
      </c>
    </row>
    <row r="58" spans="1:10" x14ac:dyDescent="0.2">
      <c r="A58" s="121">
        <v>130</v>
      </c>
      <c r="B58" s="485" t="s">
        <v>421</v>
      </c>
      <c r="C58" s="485"/>
      <c r="D58" s="485"/>
      <c r="E58" s="122">
        <v>91455</v>
      </c>
      <c r="F58" s="192">
        <v>20000</v>
      </c>
      <c r="G58" s="192">
        <v>130000</v>
      </c>
      <c r="H58" s="123">
        <v>0</v>
      </c>
      <c r="I58" s="133">
        <v>0</v>
      </c>
      <c r="J58" s="133">
        <v>0</v>
      </c>
    </row>
    <row r="59" spans="1:10" x14ac:dyDescent="0.2">
      <c r="A59" s="121">
        <v>160</v>
      </c>
      <c r="B59" s="485" t="s">
        <v>422</v>
      </c>
      <c r="C59" s="485"/>
      <c r="D59" s="485"/>
      <c r="E59" s="122">
        <v>1323.3</v>
      </c>
      <c r="F59" s="192">
        <v>0</v>
      </c>
      <c r="G59" s="192">
        <v>6500</v>
      </c>
      <c r="H59" s="123">
        <v>4000</v>
      </c>
      <c r="I59" s="133">
        <v>4000</v>
      </c>
      <c r="J59" s="133">
        <v>4000</v>
      </c>
    </row>
    <row r="60" spans="1:10" x14ac:dyDescent="0.2">
      <c r="A60" s="487" t="s">
        <v>413</v>
      </c>
      <c r="B60" s="487"/>
      <c r="C60" s="487"/>
      <c r="D60" s="487"/>
      <c r="E60" s="124">
        <f t="shared" ref="E60:J60" si="13">SUM(E55:E59)</f>
        <v>205367.27</v>
      </c>
      <c r="F60" s="124">
        <f t="shared" si="13"/>
        <v>111500</v>
      </c>
      <c r="G60" s="124">
        <f t="shared" si="13"/>
        <v>388000</v>
      </c>
      <c r="H60" s="124">
        <f t="shared" si="13"/>
        <v>15500</v>
      </c>
      <c r="I60" s="124">
        <f t="shared" si="13"/>
        <v>15500</v>
      </c>
      <c r="J60" s="124">
        <f t="shared" si="13"/>
        <v>15500</v>
      </c>
    </row>
    <row r="61" spans="1:10" x14ac:dyDescent="0.2">
      <c r="A61" s="483"/>
      <c r="B61" s="483"/>
      <c r="C61" s="483"/>
      <c r="D61" s="483"/>
      <c r="E61" s="483"/>
      <c r="F61" s="483"/>
      <c r="G61" s="483"/>
      <c r="H61" s="483"/>
      <c r="I61" s="483"/>
      <c r="J61" s="483"/>
    </row>
    <row r="62" spans="1:10" ht="15" customHeight="1" x14ac:dyDescent="0.2">
      <c r="A62" s="482" t="s">
        <v>262</v>
      </c>
      <c r="B62" s="482"/>
      <c r="C62" s="482"/>
      <c r="D62" s="482"/>
      <c r="E62" s="482"/>
      <c r="F62" s="482"/>
      <c r="G62" s="482"/>
      <c r="H62" s="482"/>
      <c r="I62" s="482"/>
      <c r="J62" s="482"/>
    </row>
    <row r="63" spans="1:10" ht="33.75" x14ac:dyDescent="0.2">
      <c r="A63" s="131" t="s">
        <v>225</v>
      </c>
      <c r="B63" s="493" t="s">
        <v>224</v>
      </c>
      <c r="C63" s="493"/>
      <c r="D63" s="493"/>
      <c r="E63" s="120" t="str">
        <f>E22</f>
        <v>Actuals           2013-2014</v>
      </c>
      <c r="F63" s="120" t="str">
        <f t="shared" ref="F63:J63" si="14">F22</f>
        <v>Approved Estimates          2014-2015</v>
      </c>
      <c r="G63" s="120" t="str">
        <f t="shared" si="14"/>
        <v>Revised Estimates                 2014-2015</v>
      </c>
      <c r="H63" s="120" t="str">
        <f t="shared" si="14"/>
        <v>Budget Estimates      2015-2016</v>
      </c>
      <c r="I63" s="120" t="str">
        <f t="shared" si="14"/>
        <v>Forward Estimates     2016-2017</v>
      </c>
      <c r="J63" s="120" t="str">
        <f t="shared" si="14"/>
        <v>Forward Estimates     2017-2018</v>
      </c>
    </row>
    <row r="64" spans="1:10" x14ac:dyDescent="0.2">
      <c r="A64" s="493" t="s">
        <v>6</v>
      </c>
      <c r="B64" s="493"/>
      <c r="C64" s="493"/>
      <c r="D64" s="493"/>
      <c r="E64" s="493"/>
      <c r="F64" s="493"/>
      <c r="G64" s="493"/>
      <c r="H64" s="493"/>
      <c r="I64" s="493"/>
      <c r="J64" s="137"/>
    </row>
    <row r="65" spans="1:10" x14ac:dyDescent="0.2">
      <c r="A65" s="121">
        <v>210</v>
      </c>
      <c r="B65" s="485" t="s">
        <v>6</v>
      </c>
      <c r="C65" s="485"/>
      <c r="D65" s="485"/>
      <c r="E65" s="122">
        <v>336622.19</v>
      </c>
      <c r="F65" s="192">
        <v>383400</v>
      </c>
      <c r="G65" s="192">
        <v>383400</v>
      </c>
      <c r="H65" s="123">
        <v>366800</v>
      </c>
      <c r="I65" s="133">
        <v>499700</v>
      </c>
      <c r="J65" s="133">
        <v>502900</v>
      </c>
    </row>
    <row r="66" spans="1:10" x14ac:dyDescent="0.2">
      <c r="A66" s="121">
        <v>212</v>
      </c>
      <c r="B66" s="485" t="s">
        <v>8</v>
      </c>
      <c r="C66" s="485"/>
      <c r="D66" s="485"/>
      <c r="E66" s="122">
        <v>44701.81</v>
      </c>
      <c r="F66" s="192">
        <v>0</v>
      </c>
      <c r="G66" s="192">
        <v>0</v>
      </c>
      <c r="H66" s="123">
        <v>0</v>
      </c>
      <c r="I66" s="133">
        <v>0</v>
      </c>
      <c r="J66" s="133">
        <v>0</v>
      </c>
    </row>
    <row r="67" spans="1:10" x14ac:dyDescent="0.2">
      <c r="A67" s="121">
        <v>216</v>
      </c>
      <c r="B67" s="485" t="s">
        <v>9</v>
      </c>
      <c r="C67" s="485"/>
      <c r="D67" s="485"/>
      <c r="E67" s="122">
        <v>101523.88</v>
      </c>
      <c r="F67" s="192">
        <v>127500</v>
      </c>
      <c r="G67" s="192">
        <v>127500</v>
      </c>
      <c r="H67" s="123">
        <v>127500</v>
      </c>
      <c r="I67" s="133">
        <v>127500</v>
      </c>
      <c r="J67" s="133">
        <v>127500</v>
      </c>
    </row>
    <row r="68" spans="1:10" x14ac:dyDescent="0.2">
      <c r="A68" s="121">
        <v>218</v>
      </c>
      <c r="B68" s="485" t="s">
        <v>272</v>
      </c>
      <c r="C68" s="485"/>
      <c r="D68" s="485"/>
      <c r="E68" s="122">
        <v>2988</v>
      </c>
      <c r="F68" s="192">
        <v>0</v>
      </c>
      <c r="G68" s="192">
        <v>0</v>
      </c>
      <c r="H68" s="123">
        <v>16400</v>
      </c>
      <c r="I68" s="133">
        <v>0</v>
      </c>
      <c r="J68" s="133">
        <v>16400</v>
      </c>
    </row>
    <row r="69" spans="1:10" x14ac:dyDescent="0.2">
      <c r="A69" s="497" t="s">
        <v>273</v>
      </c>
      <c r="B69" s="497"/>
      <c r="C69" s="497"/>
      <c r="D69" s="497"/>
      <c r="E69" s="132">
        <f>SUM(E65:E68)</f>
        <v>485835.88</v>
      </c>
      <c r="F69" s="132">
        <f t="shared" ref="F69:G69" si="15">SUM(F65:F68)</f>
        <v>510900</v>
      </c>
      <c r="G69" s="132">
        <f t="shared" si="15"/>
        <v>510900</v>
      </c>
      <c r="H69" s="132">
        <f>SUM(H65:H68)</f>
        <v>510700</v>
      </c>
      <c r="I69" s="132">
        <f t="shared" ref="I69:J69" si="16">SUM(I65:I68)</f>
        <v>627200</v>
      </c>
      <c r="J69" s="132">
        <f t="shared" si="16"/>
        <v>646800</v>
      </c>
    </row>
    <row r="70" spans="1:10" ht="15" customHeight="1" x14ac:dyDescent="0.2">
      <c r="A70" s="497" t="s">
        <v>274</v>
      </c>
      <c r="B70" s="497"/>
      <c r="C70" s="497"/>
      <c r="D70" s="497"/>
      <c r="E70" s="497"/>
      <c r="F70" s="497"/>
      <c r="G70" s="497"/>
      <c r="H70" s="497"/>
      <c r="I70" s="497"/>
      <c r="J70" s="137"/>
    </row>
    <row r="71" spans="1:10" x14ac:dyDescent="0.2">
      <c r="A71" s="121">
        <v>226</v>
      </c>
      <c r="B71" s="485" t="s">
        <v>188</v>
      </c>
      <c r="C71" s="485"/>
      <c r="D71" s="485"/>
      <c r="E71" s="122">
        <v>8999.81</v>
      </c>
      <c r="F71" s="192">
        <v>9000</v>
      </c>
      <c r="G71" s="192">
        <v>9300</v>
      </c>
      <c r="H71" s="123">
        <v>9600</v>
      </c>
      <c r="I71" s="133">
        <v>9600</v>
      </c>
      <c r="J71" s="133">
        <v>9600</v>
      </c>
    </row>
    <row r="72" spans="1:10" x14ac:dyDescent="0.2">
      <c r="A72" s="121">
        <v>228</v>
      </c>
      <c r="B72" s="485" t="s">
        <v>189</v>
      </c>
      <c r="C72" s="485"/>
      <c r="D72" s="485"/>
      <c r="E72" s="122">
        <v>12052.1</v>
      </c>
      <c r="F72" s="192">
        <v>9000</v>
      </c>
      <c r="G72" s="192">
        <v>11500</v>
      </c>
      <c r="H72" s="123">
        <v>13500</v>
      </c>
      <c r="I72" s="133">
        <v>13500</v>
      </c>
      <c r="J72" s="133">
        <v>13500</v>
      </c>
    </row>
    <row r="73" spans="1:10" x14ac:dyDescent="0.2">
      <c r="A73" s="121">
        <v>230</v>
      </c>
      <c r="B73" s="485" t="s">
        <v>191</v>
      </c>
      <c r="C73" s="485"/>
      <c r="D73" s="485"/>
      <c r="E73" s="122">
        <v>11000</v>
      </c>
      <c r="F73" s="192">
        <v>11000</v>
      </c>
      <c r="G73" s="192">
        <v>3500</v>
      </c>
      <c r="H73" s="123">
        <v>3500</v>
      </c>
      <c r="I73" s="133">
        <v>3500</v>
      </c>
      <c r="J73" s="133">
        <v>3500</v>
      </c>
    </row>
    <row r="74" spans="1:10" x14ac:dyDescent="0.2">
      <c r="A74" s="121">
        <v>232</v>
      </c>
      <c r="B74" s="485" t="s">
        <v>192</v>
      </c>
      <c r="C74" s="485"/>
      <c r="D74" s="485"/>
      <c r="E74" s="122">
        <v>7086.44</v>
      </c>
      <c r="F74" s="192">
        <v>3000</v>
      </c>
      <c r="G74" s="192">
        <v>7000</v>
      </c>
      <c r="H74" s="123">
        <v>7500</v>
      </c>
      <c r="I74" s="133">
        <v>7500</v>
      </c>
      <c r="J74" s="133">
        <v>7500</v>
      </c>
    </row>
    <row r="75" spans="1:10" x14ac:dyDescent="0.2">
      <c r="A75" s="121">
        <v>234</v>
      </c>
      <c r="B75" s="485" t="s">
        <v>193</v>
      </c>
      <c r="C75" s="485"/>
      <c r="D75" s="485"/>
      <c r="E75" s="122">
        <v>0</v>
      </c>
      <c r="F75" s="192">
        <v>5700</v>
      </c>
      <c r="G75" s="192">
        <v>5700</v>
      </c>
      <c r="H75" s="123">
        <v>5700</v>
      </c>
      <c r="I75" s="133">
        <v>5700</v>
      </c>
      <c r="J75" s="133">
        <v>5700</v>
      </c>
    </row>
    <row r="76" spans="1:10" x14ac:dyDescent="0.2">
      <c r="A76" s="121">
        <v>236</v>
      </c>
      <c r="B76" s="485" t="s">
        <v>423</v>
      </c>
      <c r="C76" s="485"/>
      <c r="D76" s="485"/>
      <c r="E76" s="122">
        <v>0</v>
      </c>
      <c r="F76" s="192">
        <v>73500</v>
      </c>
      <c r="G76" s="192">
        <v>73500</v>
      </c>
      <c r="H76" s="123">
        <v>117800</v>
      </c>
      <c r="I76" s="133">
        <v>117800</v>
      </c>
      <c r="J76" s="133">
        <v>117800</v>
      </c>
    </row>
    <row r="77" spans="1:10" x14ac:dyDescent="0.2">
      <c r="A77" s="121">
        <v>240</v>
      </c>
      <c r="B77" s="485" t="s">
        <v>424</v>
      </c>
      <c r="C77" s="485"/>
      <c r="D77" s="485"/>
      <c r="E77" s="122">
        <v>0</v>
      </c>
      <c r="F77" s="192">
        <v>5000</v>
      </c>
      <c r="G77" s="192">
        <v>5000</v>
      </c>
      <c r="H77" s="123">
        <v>5000</v>
      </c>
      <c r="I77" s="133">
        <v>5000</v>
      </c>
      <c r="J77" s="133">
        <v>5000</v>
      </c>
    </row>
    <row r="78" spans="1:10" x14ac:dyDescent="0.2">
      <c r="A78" s="121">
        <v>246</v>
      </c>
      <c r="B78" s="485" t="s">
        <v>199</v>
      </c>
      <c r="C78" s="485"/>
      <c r="D78" s="485"/>
      <c r="E78" s="122">
        <v>4000</v>
      </c>
      <c r="F78" s="192">
        <v>4000</v>
      </c>
      <c r="G78" s="192">
        <v>7000</v>
      </c>
      <c r="H78" s="123">
        <v>7000</v>
      </c>
      <c r="I78" s="133">
        <v>7000</v>
      </c>
      <c r="J78" s="133">
        <v>7000</v>
      </c>
    </row>
    <row r="79" spans="1:10" x14ac:dyDescent="0.2">
      <c r="A79" s="121">
        <v>260</v>
      </c>
      <c r="B79" s="485" t="s">
        <v>201</v>
      </c>
      <c r="C79" s="485"/>
      <c r="D79" s="485"/>
      <c r="E79" s="122">
        <v>84971.64</v>
      </c>
      <c r="F79" s="192">
        <v>126000</v>
      </c>
      <c r="G79" s="192">
        <v>44300</v>
      </c>
      <c r="H79" s="123">
        <v>0</v>
      </c>
      <c r="I79" s="133">
        <v>0</v>
      </c>
      <c r="J79" s="133">
        <v>0</v>
      </c>
    </row>
    <row r="80" spans="1:10" x14ac:dyDescent="0.2">
      <c r="A80" s="121">
        <v>262</v>
      </c>
      <c r="B80" s="485" t="s">
        <v>203</v>
      </c>
      <c r="C80" s="485"/>
      <c r="D80" s="485"/>
      <c r="E80" s="122">
        <v>42268.89</v>
      </c>
      <c r="F80" s="192">
        <v>23000</v>
      </c>
      <c r="G80" s="192">
        <v>0</v>
      </c>
      <c r="H80" s="123">
        <v>0</v>
      </c>
      <c r="I80" s="133">
        <v>0</v>
      </c>
      <c r="J80" s="133">
        <v>0</v>
      </c>
    </row>
    <row r="81" spans="1:10" x14ac:dyDescent="0.2">
      <c r="A81" s="121">
        <v>275</v>
      </c>
      <c r="B81" s="485" t="s">
        <v>210</v>
      </c>
      <c r="C81" s="485"/>
      <c r="D81" s="485"/>
      <c r="E81" s="122">
        <v>1803.56</v>
      </c>
      <c r="F81" s="192">
        <v>2000</v>
      </c>
      <c r="G81" s="192">
        <v>10000</v>
      </c>
      <c r="H81" s="123">
        <v>10000</v>
      </c>
      <c r="I81" s="133">
        <v>10000</v>
      </c>
      <c r="J81" s="133">
        <v>10000</v>
      </c>
    </row>
    <row r="82" spans="1:10" ht="15" customHeight="1" x14ac:dyDescent="0.2">
      <c r="A82" s="497" t="s">
        <v>276</v>
      </c>
      <c r="B82" s="497"/>
      <c r="C82" s="497"/>
      <c r="D82" s="497"/>
      <c r="E82" s="132">
        <f t="shared" ref="E82:J82" si="17">SUM(E71:E81)</f>
        <v>172182.44</v>
      </c>
      <c r="F82" s="193">
        <f t="shared" si="17"/>
        <v>271200</v>
      </c>
      <c r="G82" s="193">
        <f t="shared" si="17"/>
        <v>176800</v>
      </c>
      <c r="H82" s="132">
        <f>SUM(H71:H81)</f>
        <v>179600</v>
      </c>
      <c r="I82" s="132">
        <f t="shared" si="17"/>
        <v>179600</v>
      </c>
      <c r="J82" s="132">
        <f t="shared" si="17"/>
        <v>179600</v>
      </c>
    </row>
    <row r="83" spans="1:10" ht="15" customHeight="1" x14ac:dyDescent="0.2">
      <c r="A83" s="498" t="s">
        <v>277</v>
      </c>
      <c r="B83" s="498"/>
      <c r="C83" s="498"/>
      <c r="D83" s="498"/>
      <c r="E83" s="134">
        <f t="shared" ref="E83:J83" si="18">SUM(E69,E82)</f>
        <v>658018.32000000007</v>
      </c>
      <c r="F83" s="134">
        <f t="shared" si="18"/>
        <v>782100</v>
      </c>
      <c r="G83" s="134">
        <f t="shared" si="18"/>
        <v>687700</v>
      </c>
      <c r="H83" s="134">
        <f t="shared" si="18"/>
        <v>690300</v>
      </c>
      <c r="I83" s="134">
        <f t="shared" si="18"/>
        <v>806800</v>
      </c>
      <c r="J83" s="134">
        <f t="shared" si="18"/>
        <v>826400</v>
      </c>
    </row>
    <row r="84" spans="1:10" ht="15" customHeight="1" x14ac:dyDescent="0.2">
      <c r="A84" s="483"/>
      <c r="B84" s="483"/>
      <c r="C84" s="483"/>
      <c r="D84" s="483"/>
      <c r="E84" s="483"/>
      <c r="F84" s="483"/>
      <c r="G84" s="483"/>
      <c r="H84" s="483"/>
      <c r="I84" s="483"/>
      <c r="J84" s="137"/>
    </row>
    <row r="85" spans="1:10" ht="15" customHeight="1" x14ac:dyDescent="0.2">
      <c r="A85" s="500" t="s">
        <v>14</v>
      </c>
      <c r="B85" s="500"/>
      <c r="C85" s="500"/>
      <c r="D85" s="500"/>
      <c r="E85" s="500"/>
      <c r="F85" s="500"/>
      <c r="G85" s="500"/>
      <c r="H85" s="500"/>
      <c r="I85" s="500"/>
      <c r="J85" s="500"/>
    </row>
    <row r="86" spans="1:10" ht="18.75" customHeight="1" x14ac:dyDescent="0.2">
      <c r="A86" s="484" t="s">
        <v>224</v>
      </c>
      <c r="B86" s="484"/>
      <c r="C86" s="484"/>
      <c r="D86" s="484"/>
      <c r="E86" s="482" t="str">
        <f t="shared" ref="E86:J86" si="19">E22</f>
        <v>Actuals           2013-2014</v>
      </c>
      <c r="F86" s="482" t="str">
        <f t="shared" si="19"/>
        <v>Approved Estimates          2014-2015</v>
      </c>
      <c r="G86" s="482" t="str">
        <f t="shared" si="19"/>
        <v>Revised Estimates                 2014-2015</v>
      </c>
      <c r="H86" s="482" t="str">
        <f t="shared" si="19"/>
        <v>Budget Estimates      2015-2016</v>
      </c>
      <c r="I86" s="482" t="str">
        <f t="shared" si="19"/>
        <v>Forward Estimates     2016-2017</v>
      </c>
      <c r="J86" s="482" t="str">
        <f t="shared" si="19"/>
        <v>Forward Estimates     2017-2018</v>
      </c>
    </row>
    <row r="87" spans="1:10" x14ac:dyDescent="0.2">
      <c r="A87" s="119" t="s">
        <v>225</v>
      </c>
      <c r="B87" s="119" t="s">
        <v>226</v>
      </c>
      <c r="C87" s="484" t="s">
        <v>227</v>
      </c>
      <c r="D87" s="484"/>
      <c r="E87" s="475"/>
      <c r="F87" s="475"/>
      <c r="G87" s="475"/>
      <c r="H87" s="475"/>
      <c r="I87" s="475"/>
      <c r="J87" s="475"/>
    </row>
    <row r="88" spans="1:10" ht="15" customHeight="1" x14ac:dyDescent="0.2">
      <c r="A88" s="135"/>
      <c r="B88" s="135"/>
      <c r="C88" s="497"/>
      <c r="D88" s="497"/>
      <c r="E88" s="133"/>
      <c r="F88" s="155"/>
      <c r="G88" s="133"/>
      <c r="H88" s="123"/>
      <c r="I88" s="133"/>
      <c r="J88" s="122"/>
    </row>
    <row r="89" spans="1:10" x14ac:dyDescent="0.2">
      <c r="A89" s="487" t="s">
        <v>14</v>
      </c>
      <c r="B89" s="487"/>
      <c r="C89" s="487"/>
      <c r="D89" s="487"/>
      <c r="E89" s="136">
        <v>0</v>
      </c>
      <c r="F89" s="136">
        <v>0</v>
      </c>
      <c r="G89" s="136">
        <v>0</v>
      </c>
      <c r="H89" s="136">
        <v>0</v>
      </c>
      <c r="I89" s="136">
        <v>0</v>
      </c>
      <c r="J89" s="136">
        <v>0</v>
      </c>
    </row>
    <row r="90" spans="1:10" x14ac:dyDescent="0.2">
      <c r="A90" s="537"/>
      <c r="B90" s="537"/>
      <c r="C90" s="537"/>
      <c r="D90" s="537"/>
      <c r="E90" s="537"/>
      <c r="F90" s="537"/>
      <c r="G90" s="537"/>
      <c r="H90" s="537"/>
      <c r="I90" s="537"/>
      <c r="J90" s="537"/>
    </row>
    <row r="91" spans="1:10" ht="15" customHeight="1" x14ac:dyDescent="0.2">
      <c r="A91" s="499" t="s">
        <v>266</v>
      </c>
      <c r="B91" s="499"/>
      <c r="C91" s="499"/>
      <c r="D91" s="499"/>
      <c r="E91" s="499"/>
      <c r="F91" s="508"/>
      <c r="G91" s="508"/>
      <c r="H91" s="508"/>
      <c r="I91" s="508"/>
      <c r="J91" s="508"/>
    </row>
    <row r="92" spans="1:10" x14ac:dyDescent="0.2">
      <c r="A92" s="484" t="s">
        <v>278</v>
      </c>
      <c r="B92" s="484"/>
      <c r="C92" s="484"/>
      <c r="D92" s="120" t="s">
        <v>279</v>
      </c>
      <c r="E92" s="194" t="s">
        <v>280</v>
      </c>
      <c r="F92" s="195"/>
      <c r="G92" s="152"/>
      <c r="H92" s="152"/>
      <c r="I92" s="152"/>
      <c r="J92" s="153"/>
    </row>
    <row r="93" spans="1:10" x14ac:dyDescent="0.2">
      <c r="A93" s="485" t="s">
        <v>407</v>
      </c>
      <c r="B93" s="485"/>
      <c r="C93" s="485"/>
      <c r="D93" s="121" t="s">
        <v>2331</v>
      </c>
      <c r="E93" s="196">
        <v>1</v>
      </c>
      <c r="F93" s="197"/>
      <c r="G93" s="140"/>
      <c r="H93" s="140"/>
      <c r="I93" s="140"/>
      <c r="J93" s="143"/>
    </row>
    <row r="94" spans="1:10" x14ac:dyDescent="0.2">
      <c r="A94" s="485" t="s">
        <v>2332</v>
      </c>
      <c r="B94" s="485"/>
      <c r="C94" s="485"/>
      <c r="D94" s="121" t="s">
        <v>1515</v>
      </c>
      <c r="E94" s="196">
        <v>1</v>
      </c>
      <c r="F94" s="197"/>
      <c r="G94" s="140"/>
      <c r="H94" s="140"/>
      <c r="I94" s="140"/>
      <c r="J94" s="143"/>
    </row>
    <row r="95" spans="1:10" ht="15" customHeight="1" x14ac:dyDescent="0.2">
      <c r="A95" s="485" t="s">
        <v>2333</v>
      </c>
      <c r="B95" s="485"/>
      <c r="C95" s="485"/>
      <c r="D95" s="121" t="s">
        <v>2317</v>
      </c>
      <c r="E95" s="196">
        <v>1</v>
      </c>
      <c r="F95" s="197"/>
      <c r="G95" s="140"/>
      <c r="H95" s="140"/>
      <c r="I95" s="140"/>
      <c r="J95" s="143"/>
    </row>
    <row r="96" spans="1:10" x14ac:dyDescent="0.2">
      <c r="A96" s="485" t="s">
        <v>2334</v>
      </c>
      <c r="B96" s="485"/>
      <c r="C96" s="485"/>
      <c r="D96" s="121" t="s">
        <v>2317</v>
      </c>
      <c r="E96" s="196">
        <v>1</v>
      </c>
      <c r="F96" s="197"/>
      <c r="G96" s="140"/>
      <c r="H96" s="140"/>
      <c r="I96" s="140"/>
      <c r="J96" s="143"/>
    </row>
    <row r="97" spans="1:10" x14ac:dyDescent="0.2">
      <c r="A97" s="485" t="s">
        <v>2316</v>
      </c>
      <c r="B97" s="485"/>
      <c r="C97" s="485"/>
      <c r="D97" s="121" t="s">
        <v>2317</v>
      </c>
      <c r="E97" s="196">
        <v>1</v>
      </c>
      <c r="F97" s="197"/>
      <c r="G97" s="140"/>
      <c r="H97" s="140"/>
      <c r="I97" s="140"/>
      <c r="J97" s="143"/>
    </row>
    <row r="98" spans="1:10" x14ac:dyDescent="0.2">
      <c r="A98" s="485" t="s">
        <v>1156</v>
      </c>
      <c r="B98" s="485"/>
      <c r="C98" s="485"/>
      <c r="D98" s="121" t="s">
        <v>1157</v>
      </c>
      <c r="E98" s="196">
        <v>1</v>
      </c>
      <c r="F98" s="197"/>
      <c r="G98" s="140"/>
      <c r="H98" s="140"/>
      <c r="I98" s="140"/>
      <c r="J98" s="143"/>
    </row>
    <row r="99" spans="1:10" x14ac:dyDescent="0.2">
      <c r="A99" s="485" t="s">
        <v>2335</v>
      </c>
      <c r="B99" s="485"/>
      <c r="C99" s="485"/>
      <c r="D99" s="121" t="s">
        <v>2319</v>
      </c>
      <c r="E99" s="196">
        <v>2</v>
      </c>
      <c r="F99" s="197"/>
      <c r="G99" s="140"/>
      <c r="H99" s="140"/>
      <c r="I99" s="140"/>
      <c r="J99" s="143"/>
    </row>
    <row r="100" spans="1:10" x14ac:dyDescent="0.2">
      <c r="A100" s="498" t="s">
        <v>281</v>
      </c>
      <c r="B100" s="498"/>
      <c r="C100" s="498"/>
      <c r="D100" s="498"/>
      <c r="E100" s="198">
        <f>SUM(E93:E99)</f>
        <v>8</v>
      </c>
      <c r="F100" s="199"/>
      <c r="G100" s="146"/>
      <c r="H100" s="146"/>
      <c r="I100" s="146"/>
      <c r="J100" s="147"/>
    </row>
    <row r="101" spans="1:10" x14ac:dyDescent="0.2">
      <c r="A101" s="483"/>
      <c r="B101" s="483"/>
      <c r="C101" s="483"/>
      <c r="D101" s="483"/>
      <c r="E101" s="483"/>
      <c r="F101" s="501"/>
      <c r="G101" s="501"/>
      <c r="H101" s="501"/>
      <c r="I101" s="501"/>
      <c r="J101" s="501"/>
    </row>
    <row r="102" spans="1:10" x14ac:dyDescent="0.2">
      <c r="A102" s="502" t="s">
        <v>282</v>
      </c>
      <c r="B102" s="502"/>
      <c r="C102" s="502"/>
      <c r="D102" s="502"/>
      <c r="E102" s="502"/>
      <c r="F102" s="502"/>
      <c r="G102" s="502"/>
      <c r="H102" s="502"/>
      <c r="I102" s="502"/>
      <c r="J102" s="502"/>
    </row>
    <row r="103" spans="1:10" ht="15" customHeight="1" x14ac:dyDescent="0.2">
      <c r="A103" s="503" t="s">
        <v>283</v>
      </c>
      <c r="B103" s="503"/>
      <c r="C103" s="503"/>
      <c r="D103" s="503"/>
      <c r="E103" s="503"/>
      <c r="F103" s="503"/>
      <c r="G103" s="503"/>
      <c r="H103" s="503"/>
      <c r="I103" s="503"/>
      <c r="J103" s="503"/>
    </row>
    <row r="104" spans="1:10" x14ac:dyDescent="0.2">
      <c r="A104" s="530" t="s">
        <v>425</v>
      </c>
      <c r="B104" s="530"/>
      <c r="C104" s="530"/>
      <c r="D104" s="530"/>
      <c r="E104" s="530"/>
      <c r="F104" s="530"/>
      <c r="G104" s="530"/>
      <c r="H104" s="530"/>
      <c r="I104" s="530"/>
      <c r="J104" s="530"/>
    </row>
    <row r="105" spans="1:10" x14ac:dyDescent="0.2">
      <c r="A105" s="530" t="s">
        <v>426</v>
      </c>
      <c r="B105" s="530"/>
      <c r="C105" s="530"/>
      <c r="D105" s="530"/>
      <c r="E105" s="530"/>
      <c r="F105" s="530"/>
      <c r="G105" s="530"/>
      <c r="H105" s="530"/>
      <c r="I105" s="530"/>
      <c r="J105" s="530"/>
    </row>
    <row r="106" spans="1:10" x14ac:dyDescent="0.2">
      <c r="A106" s="530" t="s">
        <v>427</v>
      </c>
      <c r="B106" s="530"/>
      <c r="C106" s="530"/>
      <c r="D106" s="530"/>
      <c r="E106" s="530"/>
      <c r="F106" s="530"/>
      <c r="G106" s="530"/>
      <c r="H106" s="530"/>
      <c r="I106" s="530"/>
      <c r="J106" s="530"/>
    </row>
    <row r="107" spans="1:10" x14ac:dyDescent="0.2">
      <c r="A107" s="483"/>
      <c r="B107" s="483"/>
      <c r="C107" s="483"/>
      <c r="D107" s="483"/>
      <c r="E107" s="483"/>
      <c r="F107" s="483"/>
      <c r="G107" s="483"/>
      <c r="H107" s="483"/>
      <c r="I107" s="483"/>
      <c r="J107" s="483"/>
    </row>
    <row r="108" spans="1:10" x14ac:dyDescent="0.2">
      <c r="A108" s="506" t="s">
        <v>359</v>
      </c>
      <c r="B108" s="506"/>
      <c r="C108" s="506"/>
      <c r="D108" s="506"/>
      <c r="E108" s="506"/>
      <c r="F108" s="506"/>
      <c r="G108" s="506"/>
      <c r="H108" s="506"/>
      <c r="I108" s="506"/>
      <c r="J108" s="506"/>
    </row>
    <row r="109" spans="1:10" ht="24.75" customHeight="1" x14ac:dyDescent="0.2">
      <c r="A109" s="483"/>
      <c r="B109" s="483"/>
      <c r="C109" s="483"/>
      <c r="D109" s="483"/>
      <c r="E109" s="483"/>
      <c r="F109" s="483"/>
      <c r="G109" s="483"/>
      <c r="H109" s="483"/>
      <c r="I109" s="483"/>
      <c r="J109" s="483"/>
    </row>
    <row r="110" spans="1:10" x14ac:dyDescent="0.2">
      <c r="A110" s="483"/>
      <c r="B110" s="483"/>
      <c r="C110" s="483"/>
      <c r="D110" s="483"/>
      <c r="E110" s="483"/>
      <c r="F110" s="483"/>
      <c r="G110" s="483"/>
      <c r="H110" s="483"/>
      <c r="I110" s="483"/>
      <c r="J110" s="483"/>
    </row>
    <row r="111" spans="1:10" x14ac:dyDescent="0.2">
      <c r="A111" s="483"/>
      <c r="B111" s="483"/>
      <c r="C111" s="483"/>
      <c r="D111" s="483"/>
      <c r="E111" s="483"/>
      <c r="F111" s="483"/>
      <c r="G111" s="483"/>
      <c r="H111" s="483"/>
      <c r="I111" s="483"/>
      <c r="J111" s="483"/>
    </row>
    <row r="112" spans="1:10" x14ac:dyDescent="0.2">
      <c r="A112" s="483"/>
      <c r="B112" s="483"/>
      <c r="C112" s="483"/>
      <c r="D112" s="483"/>
      <c r="E112" s="483"/>
      <c r="F112" s="483"/>
      <c r="G112" s="483"/>
      <c r="H112" s="483"/>
      <c r="I112" s="483"/>
      <c r="J112" s="483"/>
    </row>
    <row r="113" spans="1:10" ht="22.5" x14ac:dyDescent="0.2">
      <c r="A113" s="502" t="s">
        <v>289</v>
      </c>
      <c r="B113" s="502"/>
      <c r="C113" s="502"/>
      <c r="D113" s="502"/>
      <c r="E113" s="502"/>
      <c r="F113" s="148" t="s">
        <v>290</v>
      </c>
      <c r="G113" s="148" t="s">
        <v>291</v>
      </c>
      <c r="H113" s="148" t="s">
        <v>292</v>
      </c>
      <c r="I113" s="148" t="s">
        <v>293</v>
      </c>
      <c r="J113" s="148" t="s">
        <v>294</v>
      </c>
    </row>
    <row r="114" spans="1:10" x14ac:dyDescent="0.2">
      <c r="A114" s="502" t="s">
        <v>295</v>
      </c>
      <c r="B114" s="502"/>
      <c r="C114" s="502"/>
      <c r="D114" s="502"/>
      <c r="E114" s="502"/>
      <c r="F114" s="502"/>
      <c r="G114" s="502"/>
      <c r="H114" s="502"/>
      <c r="I114" s="502"/>
      <c r="J114" s="502"/>
    </row>
    <row r="115" spans="1:10" x14ac:dyDescent="0.2">
      <c r="A115" s="530" t="s">
        <v>428</v>
      </c>
      <c r="B115" s="530"/>
      <c r="C115" s="530"/>
      <c r="D115" s="530"/>
      <c r="E115" s="530"/>
      <c r="F115" s="200"/>
      <c r="G115" s="137"/>
      <c r="H115" s="137"/>
      <c r="I115" s="137"/>
      <c r="J115" s="137"/>
    </row>
    <row r="116" spans="1:10" x14ac:dyDescent="0.2">
      <c r="A116" s="530" t="s">
        <v>429</v>
      </c>
      <c r="B116" s="530"/>
      <c r="C116" s="530"/>
      <c r="D116" s="530"/>
      <c r="E116" s="530"/>
      <c r="F116" s="200"/>
      <c r="G116" s="137"/>
      <c r="H116" s="137"/>
      <c r="I116" s="137"/>
      <c r="J116" s="137"/>
    </row>
    <row r="117" spans="1:10" x14ac:dyDescent="0.2">
      <c r="A117" s="530" t="s">
        <v>430</v>
      </c>
      <c r="B117" s="530"/>
      <c r="C117" s="530"/>
      <c r="D117" s="530"/>
      <c r="E117" s="530"/>
      <c r="F117" s="200"/>
      <c r="G117" s="137"/>
      <c r="H117" s="137"/>
      <c r="I117" s="137"/>
      <c r="J117" s="137"/>
    </row>
    <row r="118" spans="1:10" x14ac:dyDescent="0.2">
      <c r="A118" s="530" t="s">
        <v>431</v>
      </c>
      <c r="B118" s="530"/>
      <c r="C118" s="530"/>
      <c r="D118" s="530"/>
      <c r="E118" s="530"/>
      <c r="F118" s="200"/>
      <c r="G118" s="137"/>
      <c r="H118" s="137"/>
      <c r="I118" s="137"/>
      <c r="J118" s="137"/>
    </row>
    <row r="119" spans="1:10" x14ac:dyDescent="0.2">
      <c r="A119" s="507"/>
      <c r="B119" s="507"/>
      <c r="C119" s="507"/>
      <c r="D119" s="507"/>
      <c r="E119" s="507"/>
      <c r="F119" s="200"/>
      <c r="G119" s="137"/>
      <c r="H119" s="137"/>
      <c r="I119" s="137"/>
      <c r="J119" s="137"/>
    </row>
    <row r="120" spans="1:10" ht="21" customHeight="1" x14ac:dyDescent="0.2">
      <c r="A120" s="502" t="s">
        <v>300</v>
      </c>
      <c r="B120" s="502"/>
      <c r="C120" s="502"/>
      <c r="D120" s="502"/>
      <c r="E120" s="502"/>
      <c r="F120" s="502"/>
      <c r="G120" s="502"/>
      <c r="H120" s="502"/>
      <c r="I120" s="502"/>
      <c r="J120" s="502"/>
    </row>
    <row r="121" spans="1:10" ht="15" customHeight="1" x14ac:dyDescent="0.2">
      <c r="A121" s="538" t="s">
        <v>432</v>
      </c>
      <c r="B121" s="538"/>
      <c r="C121" s="538"/>
      <c r="D121" s="538"/>
      <c r="E121" s="538"/>
      <c r="F121" s="200"/>
      <c r="G121" s="137"/>
      <c r="H121" s="137"/>
      <c r="I121" s="137"/>
      <c r="J121" s="137"/>
    </row>
    <row r="122" spans="1:10" x14ac:dyDescent="0.2">
      <c r="A122" s="538" t="s">
        <v>433</v>
      </c>
      <c r="B122" s="538"/>
      <c r="C122" s="538"/>
      <c r="D122" s="538"/>
      <c r="E122" s="538"/>
      <c r="F122" s="200"/>
      <c r="G122" s="137"/>
      <c r="H122" s="137"/>
      <c r="I122" s="137"/>
      <c r="J122" s="137"/>
    </row>
    <row r="123" spans="1:10" ht="15" customHeight="1" x14ac:dyDescent="0.2">
      <c r="A123" s="538" t="s">
        <v>434</v>
      </c>
      <c r="B123" s="538"/>
      <c r="C123" s="538"/>
      <c r="D123" s="538"/>
      <c r="E123" s="538"/>
      <c r="F123" s="200"/>
      <c r="G123" s="137"/>
      <c r="H123" s="137"/>
      <c r="I123" s="137"/>
      <c r="J123" s="137"/>
    </row>
    <row r="124" spans="1:10" x14ac:dyDescent="0.2">
      <c r="A124" s="538" t="s">
        <v>435</v>
      </c>
      <c r="B124" s="538"/>
      <c r="C124" s="538"/>
      <c r="D124" s="538"/>
      <c r="E124" s="538"/>
      <c r="F124" s="200"/>
      <c r="G124" s="137"/>
      <c r="H124" s="137"/>
      <c r="I124" s="137"/>
      <c r="J124" s="137"/>
    </row>
    <row r="125" spans="1:10" ht="15" customHeight="1" x14ac:dyDescent="0.2">
      <c r="A125" s="539"/>
      <c r="B125" s="540"/>
      <c r="C125" s="540"/>
      <c r="D125" s="540"/>
      <c r="E125" s="540"/>
      <c r="F125" s="540"/>
      <c r="G125" s="540"/>
      <c r="H125" s="540"/>
      <c r="I125" s="540"/>
      <c r="J125" s="541"/>
    </row>
    <row r="126" spans="1:10" ht="15" customHeight="1" x14ac:dyDescent="0.2">
      <c r="A126" s="158"/>
      <c r="B126" s="158"/>
      <c r="C126" s="158"/>
      <c r="D126" s="158"/>
      <c r="E126" s="201" t="s">
        <v>332</v>
      </c>
      <c r="F126" s="165"/>
      <c r="G126" s="158"/>
      <c r="H126" s="158"/>
      <c r="I126" s="158"/>
      <c r="J126" s="159" t="s">
        <v>333</v>
      </c>
    </row>
    <row r="127" spans="1:10" ht="34.5" thickBot="1" x14ac:dyDescent="0.25">
      <c r="A127" s="160"/>
      <c r="B127" s="160" t="s">
        <v>181</v>
      </c>
      <c r="C127" s="161"/>
      <c r="D127" s="162"/>
      <c r="E127" s="148" t="str">
        <f t="shared" ref="E127:J127" si="20">E22</f>
        <v>Actuals           2013-2014</v>
      </c>
      <c r="F127" s="148" t="str">
        <f t="shared" si="20"/>
        <v>Approved Estimates          2014-2015</v>
      </c>
      <c r="G127" s="148" t="str">
        <f t="shared" si="20"/>
        <v>Revised Estimates                 2014-2015</v>
      </c>
      <c r="H127" s="148" t="str">
        <f t="shared" si="20"/>
        <v>Budget Estimates      2015-2016</v>
      </c>
      <c r="I127" s="148" t="str">
        <f t="shared" si="20"/>
        <v>Forward Estimates     2016-2017</v>
      </c>
      <c r="J127" s="148" t="str">
        <f t="shared" si="20"/>
        <v>Forward Estimates     2017-2018</v>
      </c>
    </row>
    <row r="128" spans="1:10" ht="15" customHeight="1" x14ac:dyDescent="0.2">
      <c r="A128" s="163"/>
      <c r="B128" s="163"/>
      <c r="C128" s="163"/>
      <c r="D128" s="163"/>
      <c r="E128" s="163"/>
      <c r="F128" s="163"/>
      <c r="G128" s="163"/>
      <c r="H128" s="163"/>
      <c r="I128" s="164"/>
      <c r="J128" s="163"/>
    </row>
    <row r="129" spans="1:10" x14ac:dyDescent="0.2">
      <c r="A129" s="165" t="s">
        <v>6</v>
      </c>
      <c r="B129" s="165"/>
      <c r="C129" s="165"/>
      <c r="D129" s="165"/>
      <c r="E129" s="158"/>
      <c r="F129" s="166"/>
      <c r="G129" s="166"/>
      <c r="H129" s="166"/>
      <c r="I129" s="158"/>
      <c r="J129" s="158"/>
    </row>
    <row r="130" spans="1:10" x14ac:dyDescent="0.2">
      <c r="A130" s="158"/>
      <c r="B130" s="158" t="s">
        <v>80</v>
      </c>
      <c r="C130" s="158"/>
      <c r="D130" s="158"/>
      <c r="E130" s="167">
        <f t="shared" ref="E130:J130" si="21">E65</f>
        <v>336622.19</v>
      </c>
      <c r="F130" s="167">
        <f t="shared" si="21"/>
        <v>383400</v>
      </c>
      <c r="G130" s="167">
        <f t="shared" si="21"/>
        <v>383400</v>
      </c>
      <c r="H130" s="167">
        <f t="shared" si="21"/>
        <v>366800</v>
      </c>
      <c r="I130" s="167">
        <f t="shared" si="21"/>
        <v>499700</v>
      </c>
      <c r="J130" s="167">
        <f t="shared" si="21"/>
        <v>502900</v>
      </c>
    </row>
    <row r="131" spans="1:10" x14ac:dyDescent="0.2">
      <c r="A131" s="158"/>
      <c r="B131" s="158"/>
      <c r="C131" s="165" t="s">
        <v>335</v>
      </c>
      <c r="D131" s="171"/>
      <c r="E131" s="172">
        <f t="shared" ref="E131:J131" si="22">SUM(E130:E130)</f>
        <v>336622.19</v>
      </c>
      <c r="F131" s="172">
        <f t="shared" si="22"/>
        <v>383400</v>
      </c>
      <c r="G131" s="172">
        <f t="shared" si="22"/>
        <v>383400</v>
      </c>
      <c r="H131" s="172">
        <f t="shared" si="22"/>
        <v>366800</v>
      </c>
      <c r="I131" s="172">
        <f t="shared" si="22"/>
        <v>499700</v>
      </c>
      <c r="J131" s="172">
        <f t="shared" si="22"/>
        <v>502900</v>
      </c>
    </row>
    <row r="132" spans="1:10" ht="15" thickBot="1" x14ac:dyDescent="0.25">
      <c r="A132" s="158"/>
      <c r="B132" s="158"/>
      <c r="C132" s="165"/>
      <c r="D132" s="171"/>
      <c r="E132" s="202"/>
      <c r="F132" s="202"/>
      <c r="G132" s="202"/>
      <c r="H132" s="202"/>
      <c r="I132" s="202"/>
      <c r="J132" s="202"/>
    </row>
    <row r="133" spans="1:10" x14ac:dyDescent="0.2">
      <c r="A133" s="173" t="s">
        <v>175</v>
      </c>
      <c r="B133" s="173"/>
      <c r="C133" s="169"/>
      <c r="D133" s="174"/>
      <c r="E133" s="178"/>
      <c r="F133" s="178"/>
      <c r="G133" s="178"/>
      <c r="H133" s="163"/>
      <c r="I133" s="163"/>
      <c r="J133" s="163"/>
    </row>
    <row r="134" spans="1:10" x14ac:dyDescent="0.2">
      <c r="A134" s="158"/>
      <c r="B134" s="158" t="s">
        <v>80</v>
      </c>
      <c r="C134" s="158"/>
      <c r="D134" s="174"/>
      <c r="E134" s="167">
        <f t="shared" ref="E134:J134" si="23">E66</f>
        <v>44701.81</v>
      </c>
      <c r="F134" s="167">
        <f t="shared" si="23"/>
        <v>0</v>
      </c>
      <c r="G134" s="167">
        <f t="shared" si="23"/>
        <v>0</v>
      </c>
      <c r="H134" s="167">
        <f t="shared" si="23"/>
        <v>0</v>
      </c>
      <c r="I134" s="167">
        <f t="shared" si="23"/>
        <v>0</v>
      </c>
      <c r="J134" s="167">
        <f t="shared" si="23"/>
        <v>0</v>
      </c>
    </row>
    <row r="135" spans="1:10" x14ac:dyDescent="0.2">
      <c r="A135" s="165"/>
      <c r="B135" s="165"/>
      <c r="C135" s="165" t="s">
        <v>336</v>
      </c>
      <c r="D135" s="175"/>
      <c r="E135" s="172">
        <f t="shared" ref="E135:J135" si="24">SUM(E134:E134)</f>
        <v>44701.81</v>
      </c>
      <c r="F135" s="172">
        <f t="shared" si="24"/>
        <v>0</v>
      </c>
      <c r="G135" s="172">
        <f t="shared" si="24"/>
        <v>0</v>
      </c>
      <c r="H135" s="172">
        <f t="shared" si="24"/>
        <v>0</v>
      </c>
      <c r="I135" s="172">
        <f t="shared" si="24"/>
        <v>0</v>
      </c>
      <c r="J135" s="172">
        <f t="shared" si="24"/>
        <v>0</v>
      </c>
    </row>
    <row r="136" spans="1:10" ht="15" thickBot="1" x14ac:dyDescent="0.25">
      <c r="A136" s="165"/>
      <c r="B136" s="165"/>
      <c r="C136" s="165"/>
      <c r="D136" s="175"/>
      <c r="E136" s="202"/>
      <c r="F136" s="202"/>
      <c r="G136" s="202"/>
      <c r="H136" s="202"/>
      <c r="I136" s="202"/>
      <c r="J136" s="202"/>
    </row>
    <row r="137" spans="1:10" x14ac:dyDescent="0.2">
      <c r="A137" s="165" t="s">
        <v>337</v>
      </c>
      <c r="B137" s="158"/>
      <c r="C137" s="158"/>
      <c r="D137" s="176"/>
      <c r="E137" s="177"/>
      <c r="F137" s="177"/>
      <c r="G137" s="177"/>
      <c r="H137" s="177"/>
      <c r="I137" s="177"/>
      <c r="J137" s="177"/>
    </row>
    <row r="138" spans="1:10" x14ac:dyDescent="0.2">
      <c r="A138" s="158"/>
      <c r="B138" s="158" t="s">
        <v>80</v>
      </c>
      <c r="C138" s="158"/>
      <c r="D138" s="174"/>
      <c r="E138" s="167">
        <f t="shared" ref="E138:J138" si="25">E67</f>
        <v>101523.88</v>
      </c>
      <c r="F138" s="167">
        <f t="shared" si="25"/>
        <v>127500</v>
      </c>
      <c r="G138" s="167">
        <f t="shared" si="25"/>
        <v>127500</v>
      </c>
      <c r="H138" s="167">
        <f t="shared" si="25"/>
        <v>127500</v>
      </c>
      <c r="I138" s="167">
        <f t="shared" si="25"/>
        <v>127500</v>
      </c>
      <c r="J138" s="167">
        <f t="shared" si="25"/>
        <v>127500</v>
      </c>
    </row>
    <row r="139" spans="1:10" ht="15" thickBot="1" x14ac:dyDescent="0.25">
      <c r="A139" s="158"/>
      <c r="B139" s="158"/>
      <c r="C139" s="165" t="s">
        <v>338</v>
      </c>
      <c r="D139" s="176"/>
      <c r="E139" s="172">
        <f t="shared" ref="E139:J139" si="26">SUM(E138:E138)</f>
        <v>101523.88</v>
      </c>
      <c r="F139" s="172">
        <f t="shared" si="26"/>
        <v>127500</v>
      </c>
      <c r="G139" s="172">
        <f t="shared" si="26"/>
        <v>127500</v>
      </c>
      <c r="H139" s="172">
        <f t="shared" si="26"/>
        <v>127500</v>
      </c>
      <c r="I139" s="172">
        <f t="shared" si="26"/>
        <v>127500</v>
      </c>
      <c r="J139" s="172">
        <f t="shared" si="26"/>
        <v>127500</v>
      </c>
    </row>
    <row r="140" spans="1:10" x14ac:dyDescent="0.2">
      <c r="A140" s="176"/>
      <c r="B140" s="165"/>
      <c r="C140" s="158"/>
      <c r="D140" s="176"/>
      <c r="E140" s="178"/>
      <c r="F140" s="178"/>
      <c r="G140" s="178"/>
      <c r="H140" s="178"/>
      <c r="I140" s="178"/>
      <c r="J140" s="178"/>
    </row>
    <row r="141" spans="1:10" x14ac:dyDescent="0.2">
      <c r="A141" s="165" t="s">
        <v>177</v>
      </c>
      <c r="B141" s="158"/>
      <c r="C141" s="158"/>
      <c r="D141" s="176"/>
      <c r="E141" s="166"/>
      <c r="F141" s="166"/>
      <c r="G141" s="166"/>
      <c r="H141" s="166"/>
      <c r="I141" s="166"/>
      <c r="J141" s="166"/>
    </row>
    <row r="142" spans="1:10" x14ac:dyDescent="0.2">
      <c r="A142" s="158"/>
      <c r="B142" s="158" t="s">
        <v>80</v>
      </c>
      <c r="C142" s="158"/>
      <c r="D142" s="176"/>
      <c r="E142" s="167">
        <f t="shared" ref="E142:J142" si="27">E68</f>
        <v>2988</v>
      </c>
      <c r="F142" s="167">
        <f t="shared" si="27"/>
        <v>0</v>
      </c>
      <c r="G142" s="167">
        <f t="shared" si="27"/>
        <v>0</v>
      </c>
      <c r="H142" s="167">
        <f t="shared" si="27"/>
        <v>16400</v>
      </c>
      <c r="I142" s="167">
        <f t="shared" si="27"/>
        <v>0</v>
      </c>
      <c r="J142" s="167">
        <f t="shared" si="27"/>
        <v>16400</v>
      </c>
    </row>
    <row r="143" spans="1:10" ht="15" thickBot="1" x14ac:dyDescent="0.25">
      <c r="A143" s="158"/>
      <c r="B143" s="158"/>
      <c r="C143" s="165" t="s">
        <v>339</v>
      </c>
      <c r="D143" s="176"/>
      <c r="E143" s="172">
        <f t="shared" ref="E143:J143" si="28">SUM(E142:E142)</f>
        <v>2988</v>
      </c>
      <c r="F143" s="172">
        <f t="shared" si="28"/>
        <v>0</v>
      </c>
      <c r="G143" s="172">
        <f t="shared" si="28"/>
        <v>0</v>
      </c>
      <c r="H143" s="172">
        <f t="shared" si="28"/>
        <v>16400</v>
      </c>
      <c r="I143" s="172">
        <f t="shared" si="28"/>
        <v>0</v>
      </c>
      <c r="J143" s="172">
        <f t="shared" si="28"/>
        <v>16400</v>
      </c>
    </row>
    <row r="144" spans="1:10" x14ac:dyDescent="0.2">
      <c r="A144" s="176"/>
      <c r="B144" s="165"/>
      <c r="C144" s="158"/>
      <c r="D144" s="176"/>
      <c r="E144" s="178"/>
      <c r="F144" s="178"/>
      <c r="G144" s="178"/>
      <c r="H144" s="178"/>
      <c r="I144" s="178"/>
      <c r="J144" s="178"/>
    </row>
    <row r="145" spans="1:10" x14ac:dyDescent="0.2">
      <c r="A145" s="179" t="s">
        <v>274</v>
      </c>
      <c r="B145" s="165"/>
      <c r="C145" s="158"/>
      <c r="D145" s="176"/>
      <c r="E145" s="166"/>
      <c r="F145" s="166"/>
      <c r="G145" s="166"/>
      <c r="H145" s="166"/>
      <c r="I145" s="166"/>
      <c r="J145" s="166"/>
    </row>
    <row r="146" spans="1:10" x14ac:dyDescent="0.2">
      <c r="A146" s="169"/>
      <c r="B146" s="169" t="s">
        <v>80</v>
      </c>
      <c r="C146" s="158"/>
      <c r="D146" s="176"/>
      <c r="E146" s="167">
        <f t="shared" ref="E146:J146" si="29">E82</f>
        <v>172182.44</v>
      </c>
      <c r="F146" s="167">
        <f t="shared" si="29"/>
        <v>271200</v>
      </c>
      <c r="G146" s="167">
        <f t="shared" si="29"/>
        <v>176800</v>
      </c>
      <c r="H146" s="167">
        <f t="shared" si="29"/>
        <v>179600</v>
      </c>
      <c r="I146" s="167">
        <f t="shared" si="29"/>
        <v>179600</v>
      </c>
      <c r="J146" s="167">
        <f t="shared" si="29"/>
        <v>179600</v>
      </c>
    </row>
    <row r="147" spans="1:10" ht="15" thickBot="1" x14ac:dyDescent="0.25">
      <c r="A147" s="158"/>
      <c r="B147" s="158"/>
      <c r="C147" s="158" t="s">
        <v>340</v>
      </c>
      <c r="D147" s="171"/>
      <c r="E147" s="172">
        <f t="shared" ref="E147:J147" si="30">SUM(E146:E146)</f>
        <v>172182.44</v>
      </c>
      <c r="F147" s="172">
        <f t="shared" si="30"/>
        <v>271200</v>
      </c>
      <c r="G147" s="172">
        <f t="shared" si="30"/>
        <v>176800</v>
      </c>
      <c r="H147" s="172">
        <f t="shared" si="30"/>
        <v>179600</v>
      </c>
      <c r="I147" s="172">
        <f t="shared" si="30"/>
        <v>179600</v>
      </c>
      <c r="J147" s="172">
        <f t="shared" si="30"/>
        <v>179600</v>
      </c>
    </row>
    <row r="148" spans="1:10" x14ac:dyDescent="0.2">
      <c r="A148" s="158"/>
      <c r="B148" s="158"/>
      <c r="C148" s="158"/>
      <c r="D148" s="176"/>
      <c r="E148" s="178"/>
      <c r="F148" s="178"/>
      <c r="G148" s="178"/>
      <c r="H148" s="163"/>
      <c r="I148" s="163"/>
      <c r="J148" s="163"/>
    </row>
    <row r="149" spans="1:10" x14ac:dyDescent="0.2">
      <c r="A149" s="180" t="s">
        <v>14</v>
      </c>
      <c r="B149" s="158"/>
      <c r="C149" s="158"/>
      <c r="D149" s="158"/>
      <c r="E149" s="158"/>
      <c r="F149" s="158"/>
      <c r="G149" s="158"/>
      <c r="H149" s="158"/>
      <c r="I149" s="158"/>
      <c r="J149" s="158"/>
    </row>
    <row r="150" spans="1:10" x14ac:dyDescent="0.2">
      <c r="A150" s="169"/>
      <c r="B150" s="169" t="s">
        <v>80</v>
      </c>
      <c r="C150" s="169"/>
      <c r="D150" s="158"/>
      <c r="E150" s="167">
        <f t="shared" ref="E150:J150" si="31">E89</f>
        <v>0</v>
      </c>
      <c r="F150" s="167">
        <f t="shared" si="31"/>
        <v>0</v>
      </c>
      <c r="G150" s="167">
        <f t="shared" si="31"/>
        <v>0</v>
      </c>
      <c r="H150" s="167">
        <f t="shared" si="31"/>
        <v>0</v>
      </c>
      <c r="I150" s="167">
        <f t="shared" si="31"/>
        <v>0</v>
      </c>
      <c r="J150" s="167">
        <f t="shared" si="31"/>
        <v>0</v>
      </c>
    </row>
    <row r="151" spans="1:10" ht="15" thickBot="1" x14ac:dyDescent="0.25">
      <c r="A151" s="179"/>
      <c r="B151" s="179" t="s">
        <v>56</v>
      </c>
      <c r="C151" s="176"/>
      <c r="D151" s="158"/>
      <c r="E151" s="172">
        <f t="shared" ref="E151:J151" si="32">SUM(E150:E150)</f>
        <v>0</v>
      </c>
      <c r="F151" s="172">
        <f t="shared" si="32"/>
        <v>0</v>
      </c>
      <c r="G151" s="172">
        <f t="shared" si="32"/>
        <v>0</v>
      </c>
      <c r="H151" s="172">
        <f t="shared" si="32"/>
        <v>0</v>
      </c>
      <c r="I151" s="172">
        <f t="shared" si="32"/>
        <v>0</v>
      </c>
      <c r="J151" s="172">
        <f t="shared" si="32"/>
        <v>0</v>
      </c>
    </row>
    <row r="152" spans="1:10" x14ac:dyDescent="0.2">
      <c r="A152" s="158"/>
      <c r="B152" s="158"/>
      <c r="C152" s="158"/>
      <c r="D152" s="158"/>
      <c r="E152" s="178"/>
      <c r="F152" s="178"/>
      <c r="G152" s="178"/>
      <c r="H152" s="163"/>
      <c r="I152" s="163"/>
      <c r="J152" s="163"/>
    </row>
    <row r="153" spans="1:10" ht="15" thickBot="1" x14ac:dyDescent="0.25">
      <c r="A153" s="158"/>
      <c r="B153" s="158"/>
      <c r="C153" s="158"/>
      <c r="D153" s="158"/>
      <c r="E153" s="176"/>
      <c r="F153" s="203" t="s">
        <v>341</v>
      </c>
      <c r="G153" s="176"/>
      <c r="H153" s="176"/>
      <c r="I153" s="181"/>
      <c r="J153" s="181"/>
    </row>
    <row r="154" spans="1:10" ht="15" thickTop="1" x14ac:dyDescent="0.2">
      <c r="A154" s="182"/>
      <c r="B154" s="182"/>
      <c r="C154" s="182"/>
      <c r="D154" s="182"/>
      <c r="E154" s="182"/>
      <c r="F154" s="204"/>
      <c r="G154" s="182"/>
      <c r="H154" s="182"/>
      <c r="I154" s="182"/>
      <c r="J154" s="182"/>
    </row>
    <row r="155" spans="1:10" x14ac:dyDescent="0.2">
      <c r="A155" s="183"/>
      <c r="B155" s="183">
        <v>210</v>
      </c>
      <c r="C155" s="158" t="s">
        <v>6</v>
      </c>
      <c r="D155" s="158"/>
      <c r="E155" s="167">
        <f t="shared" ref="E155:J170" si="33">SUMIF($A$43:$A$430,$B155,E$43:E$430)</f>
        <v>336622.19</v>
      </c>
      <c r="F155" s="167">
        <f t="shared" si="33"/>
        <v>383400</v>
      </c>
      <c r="G155" s="167">
        <f t="shared" si="33"/>
        <v>383400</v>
      </c>
      <c r="H155" s="167">
        <f t="shared" si="33"/>
        <v>366800</v>
      </c>
      <c r="I155" s="167">
        <f t="shared" si="33"/>
        <v>499700</v>
      </c>
      <c r="J155" s="167">
        <f t="shared" si="33"/>
        <v>502900</v>
      </c>
    </row>
    <row r="156" spans="1:10" x14ac:dyDescent="0.2">
      <c r="A156" s="183"/>
      <c r="B156" s="183">
        <v>212</v>
      </c>
      <c r="C156" s="158" t="s">
        <v>8</v>
      </c>
      <c r="D156" s="158"/>
      <c r="E156" s="167">
        <f t="shared" si="33"/>
        <v>44701.81</v>
      </c>
      <c r="F156" s="167">
        <f t="shared" si="33"/>
        <v>0</v>
      </c>
      <c r="G156" s="167">
        <f t="shared" si="33"/>
        <v>0</v>
      </c>
      <c r="H156" s="167">
        <f t="shared" si="33"/>
        <v>0</v>
      </c>
      <c r="I156" s="167">
        <f t="shared" si="33"/>
        <v>0</v>
      </c>
      <c r="J156" s="167">
        <f t="shared" si="33"/>
        <v>0</v>
      </c>
    </row>
    <row r="157" spans="1:10" x14ac:dyDescent="0.2">
      <c r="A157" s="183"/>
      <c r="B157" s="183">
        <v>213</v>
      </c>
      <c r="C157" s="158" t="s">
        <v>182</v>
      </c>
      <c r="D157" s="158"/>
      <c r="E157" s="167">
        <f t="shared" si="33"/>
        <v>0</v>
      </c>
      <c r="F157" s="167">
        <f t="shared" si="33"/>
        <v>0</v>
      </c>
      <c r="G157" s="167">
        <f t="shared" si="33"/>
        <v>0</v>
      </c>
      <c r="H157" s="167">
        <f t="shared" si="33"/>
        <v>0</v>
      </c>
      <c r="I157" s="167">
        <f t="shared" si="33"/>
        <v>0</v>
      </c>
      <c r="J157" s="167">
        <f t="shared" si="33"/>
        <v>0</v>
      </c>
    </row>
    <row r="158" spans="1:10" x14ac:dyDescent="0.2">
      <c r="A158" s="183"/>
      <c r="B158" s="183">
        <v>216</v>
      </c>
      <c r="C158" s="158" t="s">
        <v>9</v>
      </c>
      <c r="D158" s="158"/>
      <c r="E158" s="167">
        <f t="shared" si="33"/>
        <v>101523.88</v>
      </c>
      <c r="F158" s="167">
        <f t="shared" si="33"/>
        <v>127500</v>
      </c>
      <c r="G158" s="167">
        <f t="shared" si="33"/>
        <v>127500</v>
      </c>
      <c r="H158" s="167">
        <f t="shared" si="33"/>
        <v>127500</v>
      </c>
      <c r="I158" s="167">
        <f t="shared" si="33"/>
        <v>127500</v>
      </c>
      <c r="J158" s="167">
        <f t="shared" si="33"/>
        <v>127500</v>
      </c>
    </row>
    <row r="159" spans="1:10" x14ac:dyDescent="0.2">
      <c r="A159" s="183"/>
      <c r="B159" s="183">
        <v>218</v>
      </c>
      <c r="C159" s="158" t="s">
        <v>183</v>
      </c>
      <c r="D159" s="158"/>
      <c r="E159" s="167">
        <f t="shared" si="33"/>
        <v>2988</v>
      </c>
      <c r="F159" s="167">
        <f t="shared" si="33"/>
        <v>0</v>
      </c>
      <c r="G159" s="167">
        <f t="shared" si="33"/>
        <v>0</v>
      </c>
      <c r="H159" s="167">
        <f t="shared" si="33"/>
        <v>16400</v>
      </c>
      <c r="I159" s="167">
        <f t="shared" si="33"/>
        <v>0</v>
      </c>
      <c r="J159" s="167">
        <f t="shared" si="33"/>
        <v>16400</v>
      </c>
    </row>
    <row r="160" spans="1:10" x14ac:dyDescent="0.2">
      <c r="A160" s="183"/>
      <c r="B160" s="183">
        <v>219</v>
      </c>
      <c r="C160" s="158" t="s">
        <v>184</v>
      </c>
      <c r="D160" s="158"/>
      <c r="E160" s="167">
        <f t="shared" si="33"/>
        <v>0</v>
      </c>
      <c r="F160" s="167">
        <f t="shared" si="33"/>
        <v>0</v>
      </c>
      <c r="G160" s="167">
        <f t="shared" si="33"/>
        <v>0</v>
      </c>
      <c r="H160" s="167">
        <f t="shared" si="33"/>
        <v>0</v>
      </c>
      <c r="I160" s="167">
        <f t="shared" si="33"/>
        <v>0</v>
      </c>
      <c r="J160" s="167">
        <f t="shared" si="33"/>
        <v>0</v>
      </c>
    </row>
    <row r="161" spans="1:10" x14ac:dyDescent="0.2">
      <c r="A161" s="183"/>
      <c r="B161" s="183">
        <v>220</v>
      </c>
      <c r="C161" s="158" t="s">
        <v>185</v>
      </c>
      <c r="D161" s="158"/>
      <c r="E161" s="167">
        <f t="shared" si="33"/>
        <v>0</v>
      </c>
      <c r="F161" s="167">
        <f t="shared" si="33"/>
        <v>0</v>
      </c>
      <c r="G161" s="167">
        <f t="shared" si="33"/>
        <v>0</v>
      </c>
      <c r="H161" s="167">
        <f t="shared" si="33"/>
        <v>0</v>
      </c>
      <c r="I161" s="167">
        <f t="shared" si="33"/>
        <v>0</v>
      </c>
      <c r="J161" s="167">
        <f t="shared" si="33"/>
        <v>0</v>
      </c>
    </row>
    <row r="162" spans="1:10" x14ac:dyDescent="0.2">
      <c r="A162" s="183"/>
      <c r="B162" s="183">
        <v>222</v>
      </c>
      <c r="C162" s="158" t="s">
        <v>186</v>
      </c>
      <c r="D162" s="158"/>
      <c r="E162" s="167">
        <f t="shared" si="33"/>
        <v>0</v>
      </c>
      <c r="F162" s="167">
        <f t="shared" si="33"/>
        <v>0</v>
      </c>
      <c r="G162" s="167">
        <f t="shared" si="33"/>
        <v>0</v>
      </c>
      <c r="H162" s="167">
        <f t="shared" si="33"/>
        <v>0</v>
      </c>
      <c r="I162" s="167">
        <f t="shared" si="33"/>
        <v>0</v>
      </c>
      <c r="J162" s="167">
        <f t="shared" si="33"/>
        <v>0</v>
      </c>
    </row>
    <row r="163" spans="1:10" x14ac:dyDescent="0.2">
      <c r="A163" s="183"/>
      <c r="B163" s="183">
        <v>224</v>
      </c>
      <c r="C163" s="158" t="s">
        <v>187</v>
      </c>
      <c r="D163" s="158"/>
      <c r="E163" s="167">
        <f t="shared" si="33"/>
        <v>0</v>
      </c>
      <c r="F163" s="167">
        <f t="shared" si="33"/>
        <v>0</v>
      </c>
      <c r="G163" s="167">
        <f t="shared" si="33"/>
        <v>0</v>
      </c>
      <c r="H163" s="167">
        <f t="shared" si="33"/>
        <v>0</v>
      </c>
      <c r="I163" s="167">
        <f t="shared" si="33"/>
        <v>0</v>
      </c>
      <c r="J163" s="167">
        <f t="shared" si="33"/>
        <v>0</v>
      </c>
    </row>
    <row r="164" spans="1:10" x14ac:dyDescent="0.2">
      <c r="A164" s="183"/>
      <c r="B164" s="183">
        <v>226</v>
      </c>
      <c r="C164" s="158" t="s">
        <v>188</v>
      </c>
      <c r="D164" s="158"/>
      <c r="E164" s="167">
        <f t="shared" si="33"/>
        <v>8999.81</v>
      </c>
      <c r="F164" s="167">
        <f t="shared" si="33"/>
        <v>9000</v>
      </c>
      <c r="G164" s="167">
        <f t="shared" si="33"/>
        <v>9300</v>
      </c>
      <c r="H164" s="167">
        <f t="shared" si="33"/>
        <v>9600</v>
      </c>
      <c r="I164" s="167">
        <f t="shared" si="33"/>
        <v>9600</v>
      </c>
      <c r="J164" s="167">
        <f t="shared" si="33"/>
        <v>9600</v>
      </c>
    </row>
    <row r="165" spans="1:10" x14ac:dyDescent="0.2">
      <c r="A165" s="183"/>
      <c r="B165" s="183">
        <v>228</v>
      </c>
      <c r="C165" s="158" t="s">
        <v>189</v>
      </c>
      <c r="D165" s="158"/>
      <c r="E165" s="167">
        <f t="shared" si="33"/>
        <v>12052.1</v>
      </c>
      <c r="F165" s="167">
        <f t="shared" si="33"/>
        <v>9000</v>
      </c>
      <c r="G165" s="167">
        <f t="shared" si="33"/>
        <v>11500</v>
      </c>
      <c r="H165" s="167">
        <f t="shared" si="33"/>
        <v>13500</v>
      </c>
      <c r="I165" s="167">
        <f t="shared" si="33"/>
        <v>13500</v>
      </c>
      <c r="J165" s="167">
        <f t="shared" si="33"/>
        <v>13500</v>
      </c>
    </row>
    <row r="166" spans="1:10" x14ac:dyDescent="0.2">
      <c r="A166" s="183"/>
      <c r="B166" s="183">
        <v>229</v>
      </c>
      <c r="C166" s="158" t="s">
        <v>190</v>
      </c>
      <c r="D166" s="158"/>
      <c r="E166" s="167">
        <f t="shared" si="33"/>
        <v>0</v>
      </c>
      <c r="F166" s="167">
        <f t="shared" si="33"/>
        <v>0</v>
      </c>
      <c r="G166" s="167">
        <f t="shared" si="33"/>
        <v>0</v>
      </c>
      <c r="H166" s="167">
        <f t="shared" si="33"/>
        <v>0</v>
      </c>
      <c r="I166" s="167">
        <f t="shared" si="33"/>
        <v>0</v>
      </c>
      <c r="J166" s="167">
        <f t="shared" si="33"/>
        <v>0</v>
      </c>
    </row>
    <row r="167" spans="1:10" x14ac:dyDescent="0.2">
      <c r="A167" s="183"/>
      <c r="B167" s="183">
        <v>230</v>
      </c>
      <c r="C167" s="158" t="s">
        <v>191</v>
      </c>
      <c r="D167" s="158"/>
      <c r="E167" s="167">
        <f t="shared" si="33"/>
        <v>11000</v>
      </c>
      <c r="F167" s="167">
        <f t="shared" si="33"/>
        <v>11000</v>
      </c>
      <c r="G167" s="167">
        <f t="shared" si="33"/>
        <v>3500</v>
      </c>
      <c r="H167" s="167">
        <f t="shared" si="33"/>
        <v>3500</v>
      </c>
      <c r="I167" s="167">
        <f t="shared" si="33"/>
        <v>3500</v>
      </c>
      <c r="J167" s="167">
        <f t="shared" si="33"/>
        <v>3500</v>
      </c>
    </row>
    <row r="168" spans="1:10" x14ac:dyDescent="0.2">
      <c r="A168" s="183"/>
      <c r="B168" s="183">
        <v>232</v>
      </c>
      <c r="C168" s="158" t="s">
        <v>192</v>
      </c>
      <c r="D168" s="158"/>
      <c r="E168" s="167">
        <f t="shared" si="33"/>
        <v>7086.44</v>
      </c>
      <c r="F168" s="167">
        <f t="shared" si="33"/>
        <v>3000</v>
      </c>
      <c r="G168" s="167">
        <f t="shared" si="33"/>
        <v>7000</v>
      </c>
      <c r="H168" s="167">
        <f t="shared" si="33"/>
        <v>7500</v>
      </c>
      <c r="I168" s="167">
        <f t="shared" si="33"/>
        <v>7500</v>
      </c>
      <c r="J168" s="167">
        <f t="shared" si="33"/>
        <v>7500</v>
      </c>
    </row>
    <row r="169" spans="1:10" x14ac:dyDescent="0.2">
      <c r="A169" s="183"/>
      <c r="B169" s="183">
        <v>234</v>
      </c>
      <c r="C169" s="158" t="s">
        <v>193</v>
      </c>
      <c r="D169" s="158"/>
      <c r="E169" s="167">
        <f t="shared" si="33"/>
        <v>0</v>
      </c>
      <c r="F169" s="167">
        <f t="shared" si="33"/>
        <v>5700</v>
      </c>
      <c r="G169" s="167">
        <f t="shared" si="33"/>
        <v>5700</v>
      </c>
      <c r="H169" s="167">
        <f t="shared" si="33"/>
        <v>5700</v>
      </c>
      <c r="I169" s="167">
        <f t="shared" si="33"/>
        <v>5700</v>
      </c>
      <c r="J169" s="167">
        <f t="shared" si="33"/>
        <v>5700</v>
      </c>
    </row>
    <row r="170" spans="1:10" x14ac:dyDescent="0.2">
      <c r="A170" s="183"/>
      <c r="B170" s="183">
        <v>236</v>
      </c>
      <c r="C170" s="158" t="s">
        <v>194</v>
      </c>
      <c r="D170" s="158"/>
      <c r="E170" s="167">
        <f t="shared" si="33"/>
        <v>0</v>
      </c>
      <c r="F170" s="167">
        <f t="shared" si="33"/>
        <v>73500</v>
      </c>
      <c r="G170" s="167">
        <f t="shared" si="33"/>
        <v>73500</v>
      </c>
      <c r="H170" s="167">
        <f t="shared" si="33"/>
        <v>117800</v>
      </c>
      <c r="I170" s="167">
        <f t="shared" si="33"/>
        <v>117800</v>
      </c>
      <c r="J170" s="167">
        <f t="shared" si="33"/>
        <v>117800</v>
      </c>
    </row>
    <row r="171" spans="1:10" x14ac:dyDescent="0.2">
      <c r="A171" s="183"/>
      <c r="B171" s="183">
        <v>238</v>
      </c>
      <c r="C171" s="158" t="s">
        <v>195</v>
      </c>
      <c r="D171" s="158"/>
      <c r="E171" s="167">
        <f t="shared" ref="E171:J186" si="34">SUMIF($A$43:$A$430,$B171,E$43:E$430)</f>
        <v>0</v>
      </c>
      <c r="F171" s="167">
        <f t="shared" si="34"/>
        <v>0</v>
      </c>
      <c r="G171" s="167">
        <f t="shared" si="34"/>
        <v>0</v>
      </c>
      <c r="H171" s="167">
        <f t="shared" si="34"/>
        <v>0</v>
      </c>
      <c r="I171" s="167">
        <f t="shared" si="34"/>
        <v>0</v>
      </c>
      <c r="J171" s="167">
        <f t="shared" si="34"/>
        <v>0</v>
      </c>
    </row>
    <row r="172" spans="1:10" x14ac:dyDescent="0.2">
      <c r="A172" s="183"/>
      <c r="B172" s="183">
        <v>240</v>
      </c>
      <c r="C172" s="158" t="s">
        <v>196</v>
      </c>
      <c r="D172" s="158"/>
      <c r="E172" s="167">
        <f t="shared" si="34"/>
        <v>0</v>
      </c>
      <c r="F172" s="167">
        <f t="shared" si="34"/>
        <v>5000</v>
      </c>
      <c r="G172" s="167">
        <f t="shared" si="34"/>
        <v>5000</v>
      </c>
      <c r="H172" s="167">
        <f t="shared" si="34"/>
        <v>5000</v>
      </c>
      <c r="I172" s="167">
        <f t="shared" si="34"/>
        <v>5000</v>
      </c>
      <c r="J172" s="167">
        <f t="shared" si="34"/>
        <v>5000</v>
      </c>
    </row>
    <row r="173" spans="1:10" x14ac:dyDescent="0.2">
      <c r="A173" s="183"/>
      <c r="B173" s="183">
        <v>242</v>
      </c>
      <c r="C173" s="158" t="s">
        <v>197</v>
      </c>
      <c r="D173" s="158"/>
      <c r="E173" s="167">
        <f t="shared" si="34"/>
        <v>0</v>
      </c>
      <c r="F173" s="167">
        <f t="shared" si="34"/>
        <v>0</v>
      </c>
      <c r="G173" s="167">
        <f t="shared" si="34"/>
        <v>0</v>
      </c>
      <c r="H173" s="167">
        <f t="shared" si="34"/>
        <v>0</v>
      </c>
      <c r="I173" s="167">
        <f t="shared" si="34"/>
        <v>0</v>
      </c>
      <c r="J173" s="167">
        <f t="shared" si="34"/>
        <v>0</v>
      </c>
    </row>
    <row r="174" spans="1:10" x14ac:dyDescent="0.2">
      <c r="A174" s="183"/>
      <c r="B174" s="183">
        <v>244</v>
      </c>
      <c r="C174" s="158" t="s">
        <v>198</v>
      </c>
      <c r="D174" s="158"/>
      <c r="E174" s="167">
        <f t="shared" si="34"/>
        <v>0</v>
      </c>
      <c r="F174" s="167">
        <f t="shared" si="34"/>
        <v>0</v>
      </c>
      <c r="G174" s="167">
        <f t="shared" si="34"/>
        <v>0</v>
      </c>
      <c r="H174" s="167">
        <f t="shared" si="34"/>
        <v>0</v>
      </c>
      <c r="I174" s="167">
        <f t="shared" si="34"/>
        <v>0</v>
      </c>
      <c r="J174" s="167">
        <f t="shared" si="34"/>
        <v>0</v>
      </c>
    </row>
    <row r="175" spans="1:10" x14ac:dyDescent="0.2">
      <c r="A175" s="183"/>
      <c r="B175" s="183">
        <v>246</v>
      </c>
      <c r="C175" s="158" t="s">
        <v>199</v>
      </c>
      <c r="D175" s="158"/>
      <c r="E175" s="167">
        <f t="shared" si="34"/>
        <v>4000</v>
      </c>
      <c r="F175" s="167">
        <f t="shared" si="34"/>
        <v>4000</v>
      </c>
      <c r="G175" s="167">
        <f t="shared" si="34"/>
        <v>7000</v>
      </c>
      <c r="H175" s="167">
        <f t="shared" si="34"/>
        <v>7000</v>
      </c>
      <c r="I175" s="167">
        <f t="shared" si="34"/>
        <v>7000</v>
      </c>
      <c r="J175" s="167">
        <f t="shared" si="34"/>
        <v>7000</v>
      </c>
    </row>
    <row r="176" spans="1:10" x14ac:dyDescent="0.2">
      <c r="A176" s="183"/>
      <c r="B176" s="183">
        <v>247</v>
      </c>
      <c r="C176" s="158" t="s">
        <v>200</v>
      </c>
      <c r="D176" s="158"/>
      <c r="E176" s="167">
        <f t="shared" si="34"/>
        <v>0</v>
      </c>
      <c r="F176" s="167">
        <f t="shared" si="34"/>
        <v>0</v>
      </c>
      <c r="G176" s="167">
        <f t="shared" si="34"/>
        <v>0</v>
      </c>
      <c r="H176" s="167">
        <f t="shared" si="34"/>
        <v>0</v>
      </c>
      <c r="I176" s="167">
        <f t="shared" si="34"/>
        <v>0</v>
      </c>
      <c r="J176" s="167">
        <f t="shared" si="34"/>
        <v>0</v>
      </c>
    </row>
    <row r="177" spans="1:10" x14ac:dyDescent="0.2">
      <c r="A177" s="183"/>
      <c r="B177" s="183">
        <v>260</v>
      </c>
      <c r="C177" s="158" t="s">
        <v>201</v>
      </c>
      <c r="D177" s="158"/>
      <c r="E177" s="167">
        <f t="shared" si="34"/>
        <v>84971.64</v>
      </c>
      <c r="F177" s="167">
        <f t="shared" si="34"/>
        <v>126000</v>
      </c>
      <c r="G177" s="167">
        <f t="shared" si="34"/>
        <v>44300</v>
      </c>
      <c r="H177" s="167">
        <f t="shared" si="34"/>
        <v>0</v>
      </c>
      <c r="I177" s="167">
        <f t="shared" si="34"/>
        <v>0</v>
      </c>
      <c r="J177" s="167">
        <f t="shared" si="34"/>
        <v>0</v>
      </c>
    </row>
    <row r="178" spans="1:10" x14ac:dyDescent="0.2">
      <c r="A178" s="183"/>
      <c r="B178" s="183">
        <v>261</v>
      </c>
      <c r="C178" s="158" t="s">
        <v>202</v>
      </c>
      <c r="D178" s="158"/>
      <c r="E178" s="167">
        <f t="shared" si="34"/>
        <v>0</v>
      </c>
      <c r="F178" s="167">
        <f t="shared" si="34"/>
        <v>0</v>
      </c>
      <c r="G178" s="167">
        <f t="shared" si="34"/>
        <v>0</v>
      </c>
      <c r="H178" s="167">
        <f t="shared" si="34"/>
        <v>0</v>
      </c>
      <c r="I178" s="167">
        <f t="shared" si="34"/>
        <v>0</v>
      </c>
      <c r="J178" s="167">
        <f t="shared" si="34"/>
        <v>0</v>
      </c>
    </row>
    <row r="179" spans="1:10" x14ac:dyDescent="0.2">
      <c r="A179" s="183"/>
      <c r="B179" s="183">
        <v>262</v>
      </c>
      <c r="C179" s="158" t="s">
        <v>203</v>
      </c>
      <c r="D179" s="158"/>
      <c r="E179" s="167">
        <f t="shared" si="34"/>
        <v>42268.89</v>
      </c>
      <c r="F179" s="167">
        <f t="shared" si="34"/>
        <v>23000</v>
      </c>
      <c r="G179" s="167">
        <f t="shared" si="34"/>
        <v>0</v>
      </c>
      <c r="H179" s="167">
        <f t="shared" si="34"/>
        <v>0</v>
      </c>
      <c r="I179" s="167">
        <f t="shared" si="34"/>
        <v>0</v>
      </c>
      <c r="J179" s="167">
        <f t="shared" si="34"/>
        <v>0</v>
      </c>
    </row>
    <row r="180" spans="1:10" x14ac:dyDescent="0.2">
      <c r="A180" s="183"/>
      <c r="B180" s="183">
        <v>265</v>
      </c>
      <c r="C180" s="158" t="s">
        <v>204</v>
      </c>
      <c r="D180" s="158"/>
      <c r="E180" s="167">
        <f t="shared" si="34"/>
        <v>0</v>
      </c>
      <c r="F180" s="167">
        <f t="shared" si="34"/>
        <v>0</v>
      </c>
      <c r="G180" s="167">
        <f t="shared" si="34"/>
        <v>0</v>
      </c>
      <c r="H180" s="167">
        <f t="shared" si="34"/>
        <v>0</v>
      </c>
      <c r="I180" s="167">
        <f t="shared" si="34"/>
        <v>0</v>
      </c>
      <c r="J180" s="167">
        <f t="shared" si="34"/>
        <v>0</v>
      </c>
    </row>
    <row r="181" spans="1:10" x14ac:dyDescent="0.2">
      <c r="A181" s="183"/>
      <c r="B181" s="183">
        <v>266</v>
      </c>
      <c r="C181" s="158" t="s">
        <v>205</v>
      </c>
      <c r="D181" s="158"/>
      <c r="E181" s="167">
        <f t="shared" si="34"/>
        <v>0</v>
      </c>
      <c r="F181" s="167">
        <f t="shared" si="34"/>
        <v>0</v>
      </c>
      <c r="G181" s="167">
        <f t="shared" si="34"/>
        <v>0</v>
      </c>
      <c r="H181" s="167">
        <f t="shared" si="34"/>
        <v>0</v>
      </c>
      <c r="I181" s="167">
        <f t="shared" si="34"/>
        <v>0</v>
      </c>
      <c r="J181" s="167">
        <f t="shared" si="34"/>
        <v>0</v>
      </c>
    </row>
    <row r="182" spans="1:10" x14ac:dyDescent="0.2">
      <c r="A182" s="183"/>
      <c r="B182" s="183">
        <v>270</v>
      </c>
      <c r="C182" s="158" t="s">
        <v>206</v>
      </c>
      <c r="D182" s="158"/>
      <c r="E182" s="167">
        <f t="shared" si="34"/>
        <v>0</v>
      </c>
      <c r="F182" s="167">
        <f t="shared" si="34"/>
        <v>0</v>
      </c>
      <c r="G182" s="167">
        <f t="shared" si="34"/>
        <v>0</v>
      </c>
      <c r="H182" s="167">
        <f t="shared" si="34"/>
        <v>0</v>
      </c>
      <c r="I182" s="167">
        <f t="shared" si="34"/>
        <v>0</v>
      </c>
      <c r="J182" s="167">
        <f t="shared" si="34"/>
        <v>0</v>
      </c>
    </row>
    <row r="183" spans="1:10" x14ac:dyDescent="0.2">
      <c r="A183" s="183"/>
      <c r="B183" s="183">
        <v>272</v>
      </c>
      <c r="C183" s="158" t="s">
        <v>207</v>
      </c>
      <c r="D183" s="158"/>
      <c r="E183" s="167">
        <f t="shared" si="34"/>
        <v>0</v>
      </c>
      <c r="F183" s="167">
        <f t="shared" si="34"/>
        <v>0</v>
      </c>
      <c r="G183" s="167">
        <f t="shared" si="34"/>
        <v>0</v>
      </c>
      <c r="H183" s="167">
        <f t="shared" si="34"/>
        <v>0</v>
      </c>
      <c r="I183" s="167">
        <f t="shared" si="34"/>
        <v>0</v>
      </c>
      <c r="J183" s="167">
        <f t="shared" si="34"/>
        <v>0</v>
      </c>
    </row>
    <row r="184" spans="1:10" x14ac:dyDescent="0.2">
      <c r="A184" s="183"/>
      <c r="B184" s="183">
        <v>273</v>
      </c>
      <c r="C184" s="158" t="s">
        <v>208</v>
      </c>
      <c r="D184" s="158"/>
      <c r="E184" s="167">
        <f t="shared" si="34"/>
        <v>0</v>
      </c>
      <c r="F184" s="167">
        <f t="shared" si="34"/>
        <v>0</v>
      </c>
      <c r="G184" s="167">
        <f t="shared" si="34"/>
        <v>0</v>
      </c>
      <c r="H184" s="167">
        <f t="shared" si="34"/>
        <v>0</v>
      </c>
      <c r="I184" s="167">
        <f t="shared" si="34"/>
        <v>0</v>
      </c>
      <c r="J184" s="167">
        <f t="shared" si="34"/>
        <v>0</v>
      </c>
    </row>
    <row r="185" spans="1:10" x14ac:dyDescent="0.2">
      <c r="A185" s="183"/>
      <c r="B185" s="183">
        <v>274</v>
      </c>
      <c r="C185" s="158" t="s">
        <v>209</v>
      </c>
      <c r="D185" s="158"/>
      <c r="E185" s="167">
        <f t="shared" si="34"/>
        <v>0</v>
      </c>
      <c r="F185" s="167">
        <f t="shared" si="34"/>
        <v>0</v>
      </c>
      <c r="G185" s="167">
        <f t="shared" si="34"/>
        <v>0</v>
      </c>
      <c r="H185" s="167">
        <f t="shared" si="34"/>
        <v>0</v>
      </c>
      <c r="I185" s="167">
        <f t="shared" si="34"/>
        <v>0</v>
      </c>
      <c r="J185" s="167">
        <f t="shared" si="34"/>
        <v>0</v>
      </c>
    </row>
    <row r="186" spans="1:10" x14ac:dyDescent="0.2">
      <c r="A186" s="183"/>
      <c r="B186" s="183">
        <v>275</v>
      </c>
      <c r="C186" s="158" t="s">
        <v>210</v>
      </c>
      <c r="D186" s="158"/>
      <c r="E186" s="167">
        <f t="shared" si="34"/>
        <v>1803.56</v>
      </c>
      <c r="F186" s="167">
        <f t="shared" si="34"/>
        <v>2000</v>
      </c>
      <c r="G186" s="167">
        <f t="shared" si="34"/>
        <v>10000</v>
      </c>
      <c r="H186" s="167">
        <f t="shared" si="34"/>
        <v>10000</v>
      </c>
      <c r="I186" s="167">
        <f t="shared" si="34"/>
        <v>10000</v>
      </c>
      <c r="J186" s="167">
        <f t="shared" si="34"/>
        <v>10000</v>
      </c>
    </row>
    <row r="187" spans="1:10" ht="15" customHeight="1" x14ac:dyDescent="0.2">
      <c r="A187" s="183"/>
      <c r="B187" s="183">
        <v>276</v>
      </c>
      <c r="C187" s="158" t="s">
        <v>211</v>
      </c>
      <c r="D187" s="158"/>
      <c r="E187" s="167">
        <f t="shared" ref="E187:J197" si="35">SUMIF($A$43:$A$430,$B187,E$43:E$430)</f>
        <v>0</v>
      </c>
      <c r="F187" s="167">
        <f t="shared" si="35"/>
        <v>0</v>
      </c>
      <c r="G187" s="167">
        <f t="shared" si="35"/>
        <v>0</v>
      </c>
      <c r="H187" s="167">
        <f t="shared" si="35"/>
        <v>0</v>
      </c>
      <c r="I187" s="167">
        <f t="shared" si="35"/>
        <v>0</v>
      </c>
      <c r="J187" s="167">
        <f t="shared" si="35"/>
        <v>0</v>
      </c>
    </row>
    <row r="188" spans="1:10" x14ac:dyDescent="0.2">
      <c r="A188" s="183"/>
      <c r="B188" s="183">
        <v>277</v>
      </c>
      <c r="C188" s="158" t="s">
        <v>212</v>
      </c>
      <c r="D188" s="158"/>
      <c r="E188" s="167">
        <f t="shared" si="35"/>
        <v>0</v>
      </c>
      <c r="F188" s="167">
        <f t="shared" si="35"/>
        <v>0</v>
      </c>
      <c r="G188" s="167">
        <f t="shared" si="35"/>
        <v>0</v>
      </c>
      <c r="H188" s="167">
        <f t="shared" si="35"/>
        <v>0</v>
      </c>
      <c r="I188" s="167">
        <f t="shared" si="35"/>
        <v>0</v>
      </c>
      <c r="J188" s="167">
        <f t="shared" si="35"/>
        <v>0</v>
      </c>
    </row>
    <row r="189" spans="1:10" x14ac:dyDescent="0.2">
      <c r="A189" s="183"/>
      <c r="B189" s="183">
        <v>278</v>
      </c>
      <c r="C189" s="158" t="s">
        <v>213</v>
      </c>
      <c r="D189" s="158"/>
      <c r="E189" s="167">
        <f t="shared" si="35"/>
        <v>0</v>
      </c>
      <c r="F189" s="167">
        <f t="shared" si="35"/>
        <v>0</v>
      </c>
      <c r="G189" s="167">
        <f t="shared" si="35"/>
        <v>0</v>
      </c>
      <c r="H189" s="167">
        <f t="shared" si="35"/>
        <v>0</v>
      </c>
      <c r="I189" s="167">
        <f t="shared" si="35"/>
        <v>0</v>
      </c>
      <c r="J189" s="167">
        <f t="shared" si="35"/>
        <v>0</v>
      </c>
    </row>
    <row r="190" spans="1:10" x14ac:dyDescent="0.2">
      <c r="A190" s="183"/>
      <c r="B190" s="183">
        <v>279</v>
      </c>
      <c r="C190" s="158" t="s">
        <v>214</v>
      </c>
      <c r="D190" s="158"/>
      <c r="E190" s="167">
        <f t="shared" si="35"/>
        <v>0</v>
      </c>
      <c r="F190" s="167">
        <f t="shared" si="35"/>
        <v>0</v>
      </c>
      <c r="G190" s="167">
        <f t="shared" si="35"/>
        <v>0</v>
      </c>
      <c r="H190" s="167">
        <f t="shared" si="35"/>
        <v>0</v>
      </c>
      <c r="I190" s="167">
        <f t="shared" si="35"/>
        <v>0</v>
      </c>
      <c r="J190" s="167">
        <f t="shared" si="35"/>
        <v>0</v>
      </c>
    </row>
    <row r="191" spans="1:10" x14ac:dyDescent="0.2">
      <c r="A191" s="183"/>
      <c r="B191" s="183">
        <v>280</v>
      </c>
      <c r="C191" s="158" t="s">
        <v>215</v>
      </c>
      <c r="D191" s="158"/>
      <c r="E191" s="167">
        <f t="shared" si="35"/>
        <v>0</v>
      </c>
      <c r="F191" s="167">
        <f t="shared" si="35"/>
        <v>0</v>
      </c>
      <c r="G191" s="167">
        <f t="shared" si="35"/>
        <v>0</v>
      </c>
      <c r="H191" s="167">
        <f t="shared" si="35"/>
        <v>0</v>
      </c>
      <c r="I191" s="167">
        <f t="shared" si="35"/>
        <v>0</v>
      </c>
      <c r="J191" s="167">
        <f t="shared" si="35"/>
        <v>0</v>
      </c>
    </row>
    <row r="192" spans="1:10" x14ac:dyDescent="0.2">
      <c r="A192" s="183"/>
      <c r="B192" s="183">
        <v>281</v>
      </c>
      <c r="C192" s="158" t="s">
        <v>216</v>
      </c>
      <c r="D192" s="158"/>
      <c r="E192" s="167">
        <f t="shared" si="35"/>
        <v>0</v>
      </c>
      <c r="F192" s="167">
        <f t="shared" si="35"/>
        <v>0</v>
      </c>
      <c r="G192" s="167">
        <f t="shared" si="35"/>
        <v>0</v>
      </c>
      <c r="H192" s="167">
        <f t="shared" si="35"/>
        <v>0</v>
      </c>
      <c r="I192" s="167">
        <f t="shared" si="35"/>
        <v>0</v>
      </c>
      <c r="J192" s="167">
        <f t="shared" si="35"/>
        <v>0</v>
      </c>
    </row>
    <row r="193" spans="1:10" x14ac:dyDescent="0.2">
      <c r="A193" s="183"/>
      <c r="B193" s="183">
        <v>282</v>
      </c>
      <c r="C193" s="158" t="s">
        <v>217</v>
      </c>
      <c r="D193" s="158"/>
      <c r="E193" s="167">
        <f t="shared" si="35"/>
        <v>0</v>
      </c>
      <c r="F193" s="167">
        <f t="shared" si="35"/>
        <v>0</v>
      </c>
      <c r="G193" s="167">
        <f t="shared" si="35"/>
        <v>0</v>
      </c>
      <c r="H193" s="167">
        <f t="shared" si="35"/>
        <v>0</v>
      </c>
      <c r="I193" s="167">
        <f t="shared" si="35"/>
        <v>0</v>
      </c>
      <c r="J193" s="167">
        <f t="shared" si="35"/>
        <v>0</v>
      </c>
    </row>
    <row r="194" spans="1:10" x14ac:dyDescent="0.2">
      <c r="A194" s="183"/>
      <c r="B194" s="183">
        <v>283</v>
      </c>
      <c r="C194" s="158" t="s">
        <v>218</v>
      </c>
      <c r="D194" s="158"/>
      <c r="E194" s="167">
        <f t="shared" si="35"/>
        <v>0</v>
      </c>
      <c r="F194" s="167">
        <f t="shared" si="35"/>
        <v>0</v>
      </c>
      <c r="G194" s="167">
        <f t="shared" si="35"/>
        <v>0</v>
      </c>
      <c r="H194" s="167">
        <f t="shared" si="35"/>
        <v>0</v>
      </c>
      <c r="I194" s="167">
        <f t="shared" si="35"/>
        <v>0</v>
      </c>
      <c r="J194" s="167">
        <f t="shared" si="35"/>
        <v>0</v>
      </c>
    </row>
    <row r="195" spans="1:10" x14ac:dyDescent="0.2">
      <c r="A195" s="183"/>
      <c r="B195" s="183">
        <v>290</v>
      </c>
      <c r="C195" s="158" t="s">
        <v>220</v>
      </c>
      <c r="D195" s="158"/>
      <c r="E195" s="167">
        <f t="shared" si="35"/>
        <v>0</v>
      </c>
      <c r="F195" s="167">
        <f t="shared" si="35"/>
        <v>0</v>
      </c>
      <c r="G195" s="167">
        <f t="shared" si="35"/>
        <v>0</v>
      </c>
      <c r="H195" s="167">
        <f t="shared" si="35"/>
        <v>0</v>
      </c>
      <c r="I195" s="167">
        <f t="shared" si="35"/>
        <v>0</v>
      </c>
      <c r="J195" s="167">
        <f t="shared" si="35"/>
        <v>0</v>
      </c>
    </row>
    <row r="196" spans="1:10" x14ac:dyDescent="0.2">
      <c r="A196" s="183"/>
      <c r="B196" s="183">
        <v>292</v>
      </c>
      <c r="C196" s="158" t="s">
        <v>221</v>
      </c>
      <c r="D196" s="158"/>
      <c r="E196" s="167">
        <f t="shared" si="35"/>
        <v>0</v>
      </c>
      <c r="F196" s="167">
        <f t="shared" si="35"/>
        <v>0</v>
      </c>
      <c r="G196" s="167">
        <f t="shared" si="35"/>
        <v>0</v>
      </c>
      <c r="H196" s="167">
        <f t="shared" si="35"/>
        <v>0</v>
      </c>
      <c r="I196" s="167">
        <f t="shared" si="35"/>
        <v>0</v>
      </c>
      <c r="J196" s="167">
        <f t="shared" si="35"/>
        <v>0</v>
      </c>
    </row>
    <row r="197" spans="1:10" x14ac:dyDescent="0.2">
      <c r="A197" s="183"/>
      <c r="B197" s="183">
        <v>293</v>
      </c>
      <c r="C197" s="158" t="s">
        <v>222</v>
      </c>
      <c r="D197" s="158"/>
      <c r="E197" s="167">
        <f t="shared" si="35"/>
        <v>0</v>
      </c>
      <c r="F197" s="167">
        <f t="shared" si="35"/>
        <v>0</v>
      </c>
      <c r="G197" s="167">
        <f t="shared" si="35"/>
        <v>0</v>
      </c>
      <c r="H197" s="167">
        <f t="shared" si="35"/>
        <v>0</v>
      </c>
      <c r="I197" s="167">
        <f t="shared" si="35"/>
        <v>0</v>
      </c>
      <c r="J197" s="167">
        <f t="shared" si="35"/>
        <v>0</v>
      </c>
    </row>
    <row r="198" spans="1:10" ht="15" thickBot="1" x14ac:dyDescent="0.25">
      <c r="A198" s="158"/>
      <c r="B198" s="183"/>
      <c r="C198" s="165" t="s">
        <v>436</v>
      </c>
      <c r="D198" s="176"/>
      <c r="E198" s="211">
        <f>SUM(E155:E197)</f>
        <v>658018.32000000007</v>
      </c>
      <c r="F198" s="211">
        <f t="shared" ref="F198:J198" si="36">SUM(F155:F197)</f>
        <v>782100</v>
      </c>
      <c r="G198" s="211">
        <f t="shared" si="36"/>
        <v>687700</v>
      </c>
      <c r="H198" s="211">
        <f t="shared" si="36"/>
        <v>690300</v>
      </c>
      <c r="I198" s="211">
        <f t="shared" si="36"/>
        <v>806800</v>
      </c>
      <c r="J198" s="211">
        <f t="shared" si="36"/>
        <v>826400</v>
      </c>
    </row>
    <row r="199" spans="1:10" ht="15" thickTop="1" x14ac:dyDescent="0.2"/>
  </sheetData>
  <mergeCells count="127">
    <mergeCell ref="A123:E123"/>
    <mergeCell ref="A124:E124"/>
    <mergeCell ref="A125:J125"/>
    <mergeCell ref="A117:E117"/>
    <mergeCell ref="A118:E118"/>
    <mergeCell ref="A119:E119"/>
    <mergeCell ref="A120:J120"/>
    <mergeCell ref="A121:E121"/>
    <mergeCell ref="A122:E122"/>
    <mergeCell ref="A111:J111"/>
    <mergeCell ref="A112:J112"/>
    <mergeCell ref="A113:E113"/>
    <mergeCell ref="A114:J114"/>
    <mergeCell ref="A115:E115"/>
    <mergeCell ref="A116:E116"/>
    <mergeCell ref="A105:J105"/>
    <mergeCell ref="A106:J106"/>
    <mergeCell ref="A107:J107"/>
    <mergeCell ref="A108:J108"/>
    <mergeCell ref="A109:J109"/>
    <mergeCell ref="A110:J110"/>
    <mergeCell ref="A99:C99"/>
    <mergeCell ref="A100:D100"/>
    <mergeCell ref="A101:J101"/>
    <mergeCell ref="A102:J102"/>
    <mergeCell ref="A103:J103"/>
    <mergeCell ref="A104:J104"/>
    <mergeCell ref="A93:C93"/>
    <mergeCell ref="A94:C94"/>
    <mergeCell ref="A95:C95"/>
    <mergeCell ref="A96:C96"/>
    <mergeCell ref="A97:C97"/>
    <mergeCell ref="A98:C98"/>
    <mergeCell ref="C87:D87"/>
    <mergeCell ref="C88:D88"/>
    <mergeCell ref="A89:D89"/>
    <mergeCell ref="A90:J90"/>
    <mergeCell ref="A91:J91"/>
    <mergeCell ref="A92:C92"/>
    <mergeCell ref="A83:D83"/>
    <mergeCell ref="A84:I84"/>
    <mergeCell ref="A85:J85"/>
    <mergeCell ref="A86:D86"/>
    <mergeCell ref="E86:E87"/>
    <mergeCell ref="F86:F87"/>
    <mergeCell ref="G86:G87"/>
    <mergeCell ref="H86:H87"/>
    <mergeCell ref="I86:I87"/>
    <mergeCell ref="J86:J87"/>
    <mergeCell ref="B77:D77"/>
    <mergeCell ref="B78:D78"/>
    <mergeCell ref="B79:D79"/>
    <mergeCell ref="B80:D80"/>
    <mergeCell ref="B81:D81"/>
    <mergeCell ref="A82:D82"/>
    <mergeCell ref="B71:D71"/>
    <mergeCell ref="B72:D72"/>
    <mergeCell ref="B73:D73"/>
    <mergeCell ref="B74:D74"/>
    <mergeCell ref="B75:D75"/>
    <mergeCell ref="B76:D76"/>
    <mergeCell ref="B65:D65"/>
    <mergeCell ref="B66:D66"/>
    <mergeCell ref="B67:D67"/>
    <mergeCell ref="B68:D68"/>
    <mergeCell ref="A69:D69"/>
    <mergeCell ref="A70:I70"/>
    <mergeCell ref="B59:D59"/>
    <mergeCell ref="A60:D60"/>
    <mergeCell ref="A61:J61"/>
    <mergeCell ref="A62:J62"/>
    <mergeCell ref="B63:D63"/>
    <mergeCell ref="A64:I64"/>
    <mergeCell ref="A53:J53"/>
    <mergeCell ref="B54:D54"/>
    <mergeCell ref="B55:D55"/>
    <mergeCell ref="B56:D56"/>
    <mergeCell ref="B57:D57"/>
    <mergeCell ref="B58:D58"/>
    <mergeCell ref="A48:D48"/>
    <mergeCell ref="A49:J49"/>
    <mergeCell ref="A50:J50"/>
    <mergeCell ref="A51:C51"/>
    <mergeCell ref="D51:J51"/>
    <mergeCell ref="A52:J52"/>
    <mergeCell ref="C42:D42"/>
    <mergeCell ref="A43:D43"/>
    <mergeCell ref="A44:J44"/>
    <mergeCell ref="A45:D45"/>
    <mergeCell ref="A46:J46"/>
    <mergeCell ref="A47:J47"/>
    <mergeCell ref="B36:D36"/>
    <mergeCell ref="B37:D37"/>
    <mergeCell ref="A38:D38"/>
    <mergeCell ref="A39:J39"/>
    <mergeCell ref="A40:J40"/>
    <mergeCell ref="C41:D41"/>
    <mergeCell ref="A30:D30"/>
    <mergeCell ref="A31:J31"/>
    <mergeCell ref="A32:J32"/>
    <mergeCell ref="B33:D33"/>
    <mergeCell ref="B34:D34"/>
    <mergeCell ref="B35:D35"/>
    <mergeCell ref="B24:D24"/>
    <mergeCell ref="A25:D25"/>
    <mergeCell ref="A26:J26"/>
    <mergeCell ref="A27:J27"/>
    <mergeCell ref="B28:D28"/>
    <mergeCell ref="A29:D29"/>
    <mergeCell ref="A21:J21"/>
    <mergeCell ref="B22:D22"/>
    <mergeCell ref="A23:J23"/>
    <mergeCell ref="A12:J12"/>
    <mergeCell ref="A13:J13"/>
    <mergeCell ref="A14:J14"/>
    <mergeCell ref="A15:J15"/>
    <mergeCell ref="A16:J16"/>
    <mergeCell ref="A17:J17"/>
    <mergeCell ref="A1:J1"/>
    <mergeCell ref="A2:J2"/>
    <mergeCell ref="A3:J3"/>
    <mergeCell ref="A9:J9"/>
    <mergeCell ref="A10:J10"/>
    <mergeCell ref="A11:J11"/>
    <mergeCell ref="A18:J18"/>
    <mergeCell ref="A19:J19"/>
    <mergeCell ref="A20:J20"/>
  </mergeCells>
  <printOptions horizontalCentered="1"/>
  <pageMargins left="0.25" right="0.25" top="0.75" bottom="0.75" header="0.3" footer="0.3"/>
  <pageSetup fitToHeight="0" orientation="portrait" r:id="rId1"/>
  <rowBreaks count="4" manualBreakCount="4">
    <brk id="49" max="9" man="1"/>
    <brk id="90" max="9" man="1"/>
    <brk id="125" max="9" man="1"/>
    <brk id="1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411"/>
  <sheetViews>
    <sheetView view="pageBreakPreview" zoomScaleNormal="100" zoomScaleSheetLayoutView="100" workbookViewId="0">
      <selection sqref="A1:J1"/>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x14ac:dyDescent="0.2">
      <c r="A1" s="473" t="s">
        <v>235</v>
      </c>
      <c r="B1" s="473"/>
      <c r="C1" s="474"/>
      <c r="D1" s="474"/>
      <c r="E1" s="474"/>
      <c r="F1" s="474"/>
      <c r="G1" s="474"/>
      <c r="H1" s="474"/>
      <c r="I1" s="474"/>
      <c r="J1" s="474"/>
    </row>
    <row r="2" spans="1:10" x14ac:dyDescent="0.2">
      <c r="A2" s="473" t="s">
        <v>437</v>
      </c>
      <c r="B2" s="473"/>
      <c r="C2" s="475"/>
      <c r="D2" s="475"/>
      <c r="E2" s="475"/>
      <c r="F2" s="475"/>
      <c r="G2" s="475"/>
      <c r="H2" s="475"/>
      <c r="I2" s="475"/>
      <c r="J2" s="475"/>
    </row>
    <row r="3" spans="1:10" ht="15" thickBot="1" x14ac:dyDescent="0.25">
      <c r="A3" s="518"/>
      <c r="B3" s="519"/>
      <c r="C3" s="519"/>
      <c r="D3" s="519"/>
      <c r="E3" s="519"/>
      <c r="F3" s="519"/>
      <c r="G3" s="519"/>
      <c r="H3" s="519"/>
      <c r="I3" s="519"/>
      <c r="J3" s="520"/>
    </row>
    <row r="4" spans="1:10" x14ac:dyDescent="0.2">
      <c r="A4" s="186" t="s">
        <v>237</v>
      </c>
      <c r="B4" s="187" t="s">
        <v>238</v>
      </c>
      <c r="C4" s="187"/>
      <c r="D4" s="187"/>
      <c r="E4" s="187"/>
      <c r="F4" s="187"/>
      <c r="G4" s="188"/>
      <c r="H4" s="188"/>
      <c r="I4" s="188"/>
      <c r="J4" s="189"/>
    </row>
    <row r="5" spans="1:10" x14ac:dyDescent="0.2">
      <c r="A5" s="99"/>
      <c r="B5" s="100" t="s">
        <v>438</v>
      </c>
      <c r="C5" s="100"/>
      <c r="D5" s="100"/>
      <c r="E5" s="100"/>
      <c r="F5" s="100"/>
      <c r="G5" s="101"/>
      <c r="H5" s="101"/>
      <c r="I5" s="101"/>
      <c r="J5" s="102"/>
    </row>
    <row r="6" spans="1:10" x14ac:dyDescent="0.2">
      <c r="A6" s="103"/>
      <c r="B6" s="100" t="s">
        <v>2285</v>
      </c>
      <c r="C6" s="104"/>
      <c r="D6" s="104"/>
      <c r="E6" s="100"/>
      <c r="F6" s="100"/>
      <c r="G6" s="105"/>
      <c r="H6" s="105"/>
      <c r="I6" s="105"/>
      <c r="J6" s="106">
        <f>H48</f>
        <v>2773200</v>
      </c>
    </row>
    <row r="7" spans="1:10" x14ac:dyDescent="0.2">
      <c r="A7" s="109" t="s">
        <v>240</v>
      </c>
      <c r="B7" s="110" t="s">
        <v>241</v>
      </c>
      <c r="C7" s="110"/>
      <c r="D7" s="110" t="s">
        <v>439</v>
      </c>
      <c r="E7" s="110"/>
      <c r="F7" s="110"/>
      <c r="G7" s="111"/>
      <c r="H7" s="111"/>
      <c r="I7" s="111"/>
      <c r="J7" s="112"/>
    </row>
    <row r="8" spans="1:10" ht="15" thickBot="1" x14ac:dyDescent="0.25">
      <c r="A8" s="113" t="s">
        <v>243</v>
      </c>
      <c r="B8" s="114" t="s">
        <v>440</v>
      </c>
      <c r="C8" s="114"/>
      <c r="D8" s="115"/>
      <c r="E8" s="115"/>
      <c r="F8" s="115"/>
      <c r="G8" s="117"/>
      <c r="H8" s="117"/>
      <c r="I8" s="117"/>
      <c r="J8" s="118"/>
    </row>
    <row r="9" spans="1:10" ht="15" x14ac:dyDescent="0.2">
      <c r="A9" s="207"/>
      <c r="B9" s="207"/>
      <c r="C9" s="207"/>
      <c r="D9" s="207"/>
      <c r="E9" s="207"/>
      <c r="F9" s="207"/>
      <c r="G9" s="207"/>
      <c r="H9" s="207"/>
      <c r="I9" s="207"/>
      <c r="J9" s="207"/>
    </row>
    <row r="10" spans="1:10" x14ac:dyDescent="0.2">
      <c r="A10" s="482" t="s">
        <v>245</v>
      </c>
      <c r="B10" s="482"/>
      <c r="C10" s="482"/>
      <c r="D10" s="482"/>
      <c r="E10" s="482"/>
      <c r="F10" s="482"/>
      <c r="G10" s="482"/>
      <c r="H10" s="482"/>
      <c r="I10" s="482"/>
      <c r="J10" s="482"/>
    </row>
    <row r="11" spans="1:10" x14ac:dyDescent="0.2">
      <c r="A11" s="483" t="s">
        <v>441</v>
      </c>
      <c r="B11" s="483"/>
      <c r="C11" s="483"/>
      <c r="D11" s="483"/>
      <c r="E11" s="483"/>
      <c r="F11" s="483"/>
      <c r="G11" s="483"/>
      <c r="H11" s="483"/>
      <c r="I11" s="483"/>
      <c r="J11" s="483"/>
    </row>
    <row r="12" spans="1:10" x14ac:dyDescent="0.2">
      <c r="A12" s="483"/>
      <c r="B12" s="483"/>
      <c r="C12" s="483"/>
      <c r="D12" s="483"/>
      <c r="E12" s="483"/>
      <c r="F12" s="483"/>
      <c r="G12" s="483"/>
      <c r="H12" s="483"/>
      <c r="I12" s="483"/>
      <c r="J12" s="483"/>
    </row>
    <row r="13" spans="1:10" x14ac:dyDescent="0.2">
      <c r="A13" s="482" t="s">
        <v>247</v>
      </c>
      <c r="B13" s="482"/>
      <c r="C13" s="482"/>
      <c r="D13" s="482"/>
      <c r="E13" s="482"/>
      <c r="F13" s="482"/>
      <c r="G13" s="482"/>
      <c r="H13" s="482"/>
      <c r="I13" s="482"/>
      <c r="J13" s="482"/>
    </row>
    <row r="14" spans="1:10" ht="15" customHeight="1" x14ac:dyDescent="0.2">
      <c r="A14" s="483" t="s">
        <v>442</v>
      </c>
      <c r="B14" s="483"/>
      <c r="C14" s="483"/>
      <c r="D14" s="483"/>
      <c r="E14" s="483"/>
      <c r="F14" s="483"/>
      <c r="G14" s="483"/>
      <c r="H14" s="483"/>
      <c r="I14" s="483"/>
      <c r="J14" s="483"/>
    </row>
    <row r="15" spans="1:10" x14ac:dyDescent="0.2">
      <c r="A15" s="482" t="s">
        <v>249</v>
      </c>
      <c r="B15" s="482"/>
      <c r="C15" s="482"/>
      <c r="D15" s="482"/>
      <c r="E15" s="482"/>
      <c r="F15" s="482"/>
      <c r="G15" s="482"/>
      <c r="H15" s="482"/>
      <c r="I15" s="482"/>
      <c r="J15" s="482"/>
    </row>
    <row r="16" spans="1:10" x14ac:dyDescent="0.2">
      <c r="A16" s="483" t="s">
        <v>443</v>
      </c>
      <c r="B16" s="483"/>
      <c r="C16" s="483"/>
      <c r="D16" s="483"/>
      <c r="E16" s="483"/>
      <c r="F16" s="483"/>
      <c r="G16" s="483"/>
      <c r="H16" s="483"/>
      <c r="I16" s="483"/>
      <c r="J16" s="483"/>
    </row>
    <row r="17" spans="1:10" x14ac:dyDescent="0.2">
      <c r="A17" s="482" t="s">
        <v>444</v>
      </c>
      <c r="B17" s="482"/>
      <c r="C17" s="482"/>
      <c r="D17" s="482"/>
      <c r="E17" s="482"/>
      <c r="F17" s="482"/>
      <c r="G17" s="482"/>
      <c r="H17" s="482"/>
      <c r="I17" s="482"/>
      <c r="J17" s="482"/>
    </row>
    <row r="18" spans="1:10" ht="23.25" customHeight="1" x14ac:dyDescent="0.2">
      <c r="A18" s="483" t="s">
        <v>445</v>
      </c>
      <c r="B18" s="542"/>
      <c r="C18" s="542"/>
      <c r="D18" s="542"/>
      <c r="E18" s="542"/>
      <c r="F18" s="542"/>
      <c r="G18" s="542"/>
      <c r="H18" s="542"/>
      <c r="I18" s="542"/>
      <c r="J18" s="542"/>
    </row>
    <row r="19" spans="1:10" ht="33.75" x14ac:dyDescent="0.2">
      <c r="A19" s="119" t="s">
        <v>225</v>
      </c>
      <c r="B19" s="484" t="s">
        <v>224</v>
      </c>
      <c r="C19" s="484"/>
      <c r="D19" s="484"/>
      <c r="E19" s="120" t="str">
        <f>Summary!$G$25</f>
        <v>Actuals           2013-2014</v>
      </c>
      <c r="F19" s="120" t="str">
        <f>Summary!$H$25</f>
        <v>Approved Estimates          2014-2015</v>
      </c>
      <c r="G19" s="120" t="str">
        <f>Summary!$I$25</f>
        <v>Revised Estimates                 2014-2015</v>
      </c>
      <c r="H19" s="120" t="str">
        <f>Summary!$J$25</f>
        <v>Budget Estimates      2015-2016</v>
      </c>
      <c r="I19" s="120" t="str">
        <f>Summary!$K$25</f>
        <v>Forward Estimates     2016-2017</v>
      </c>
      <c r="J19" s="120" t="str">
        <f>Summary!$L$25</f>
        <v>Forward Estimates     2017-2018</v>
      </c>
    </row>
    <row r="20" spans="1:10" x14ac:dyDescent="0.2">
      <c r="A20" s="482" t="s">
        <v>254</v>
      </c>
      <c r="B20" s="482"/>
      <c r="C20" s="482"/>
      <c r="D20" s="482"/>
      <c r="E20" s="482"/>
      <c r="F20" s="482"/>
      <c r="G20" s="482"/>
      <c r="H20" s="482"/>
      <c r="I20" s="482"/>
      <c r="J20" s="482"/>
    </row>
    <row r="21" spans="1:10" x14ac:dyDescent="0.2">
      <c r="A21" s="213" t="s">
        <v>446</v>
      </c>
      <c r="B21" s="483" t="s">
        <v>447</v>
      </c>
      <c r="C21" s="483"/>
      <c r="D21" s="483"/>
      <c r="E21" s="157">
        <f>E59</f>
        <v>4138.62</v>
      </c>
      <c r="F21" s="155">
        <f t="shared" ref="F21:J21" si="0">F59</f>
        <v>800</v>
      </c>
      <c r="G21" s="157">
        <f t="shared" si="0"/>
        <v>2200</v>
      </c>
      <c r="H21" s="156">
        <f t="shared" si="0"/>
        <v>800</v>
      </c>
      <c r="I21" s="157">
        <f t="shared" si="0"/>
        <v>800</v>
      </c>
      <c r="J21" s="157">
        <f t="shared" si="0"/>
        <v>800</v>
      </c>
    </row>
    <row r="22" spans="1:10" x14ac:dyDescent="0.2">
      <c r="A22" s="213" t="s">
        <v>448</v>
      </c>
      <c r="B22" s="483" t="s">
        <v>449</v>
      </c>
      <c r="C22" s="483"/>
      <c r="D22" s="483"/>
      <c r="E22" s="157">
        <f>E127</f>
        <v>0</v>
      </c>
      <c r="F22" s="155">
        <f t="shared" ref="F22:J22" si="1">F127</f>
        <v>0</v>
      </c>
      <c r="G22" s="157">
        <f t="shared" si="1"/>
        <v>0</v>
      </c>
      <c r="H22" s="156">
        <f t="shared" si="1"/>
        <v>0</v>
      </c>
      <c r="I22" s="157">
        <f t="shared" si="1"/>
        <v>0</v>
      </c>
      <c r="J22" s="157">
        <f t="shared" si="1"/>
        <v>0</v>
      </c>
    </row>
    <row r="23" spans="1:10" x14ac:dyDescent="0.2">
      <c r="A23" s="213" t="s">
        <v>450</v>
      </c>
      <c r="B23" s="483" t="s">
        <v>451</v>
      </c>
      <c r="C23" s="483"/>
      <c r="D23" s="483"/>
      <c r="E23" s="157">
        <f t="shared" ref="E23:J23" si="2">E193</f>
        <v>13600</v>
      </c>
      <c r="F23" s="155">
        <f t="shared" si="2"/>
        <v>25000</v>
      </c>
      <c r="G23" s="157">
        <f t="shared" si="2"/>
        <v>25000</v>
      </c>
      <c r="H23" s="156">
        <f t="shared" si="2"/>
        <v>25000</v>
      </c>
      <c r="I23" s="157">
        <f t="shared" si="2"/>
        <v>25000</v>
      </c>
      <c r="J23" s="157">
        <f t="shared" si="2"/>
        <v>25000</v>
      </c>
    </row>
    <row r="24" spans="1:10" x14ac:dyDescent="0.2">
      <c r="A24" s="213" t="s">
        <v>452</v>
      </c>
      <c r="B24" s="483" t="s">
        <v>453</v>
      </c>
      <c r="C24" s="483"/>
      <c r="D24" s="483"/>
      <c r="E24" s="157">
        <f t="shared" ref="E24:J24" si="3">E267</f>
        <v>0</v>
      </c>
      <c r="F24" s="155">
        <f t="shared" si="3"/>
        <v>0</v>
      </c>
      <c r="G24" s="157">
        <f t="shared" si="3"/>
        <v>0</v>
      </c>
      <c r="H24" s="156">
        <f t="shared" si="3"/>
        <v>0</v>
      </c>
      <c r="I24" s="157">
        <f t="shared" si="3"/>
        <v>0</v>
      </c>
      <c r="J24" s="157">
        <f t="shared" si="3"/>
        <v>0</v>
      </c>
    </row>
    <row r="25" spans="1:10" x14ac:dyDescent="0.2">
      <c r="A25" s="487" t="s">
        <v>454</v>
      </c>
      <c r="B25" s="487"/>
      <c r="C25" s="487"/>
      <c r="D25" s="487"/>
      <c r="E25" s="124">
        <f t="shared" ref="E25:J25" si="4">SUM(E21:E24)</f>
        <v>17738.62</v>
      </c>
      <c r="F25" s="124">
        <f t="shared" si="4"/>
        <v>25800</v>
      </c>
      <c r="G25" s="124">
        <f t="shared" si="4"/>
        <v>27200</v>
      </c>
      <c r="H25" s="124">
        <f t="shared" si="4"/>
        <v>25800</v>
      </c>
      <c r="I25" s="124">
        <f t="shared" si="4"/>
        <v>25800</v>
      </c>
      <c r="J25" s="124">
        <f t="shared" si="4"/>
        <v>25800</v>
      </c>
    </row>
    <row r="26" spans="1:10" x14ac:dyDescent="0.2">
      <c r="A26" s="483"/>
      <c r="B26" s="483"/>
      <c r="C26" s="483"/>
      <c r="D26" s="483"/>
      <c r="E26" s="483"/>
      <c r="F26" s="483"/>
      <c r="G26" s="483"/>
      <c r="H26" s="483"/>
      <c r="I26" s="483"/>
      <c r="J26" s="483"/>
    </row>
    <row r="27" spans="1:10" x14ac:dyDescent="0.2">
      <c r="A27" s="482" t="s">
        <v>259</v>
      </c>
      <c r="B27" s="482"/>
      <c r="C27" s="482"/>
      <c r="D27" s="482"/>
      <c r="E27" s="482"/>
      <c r="F27" s="482"/>
      <c r="G27" s="482"/>
      <c r="H27" s="482"/>
      <c r="I27" s="482"/>
      <c r="J27" s="482"/>
    </row>
    <row r="28" spans="1:10" x14ac:dyDescent="0.2">
      <c r="A28" s="213" t="s">
        <v>446</v>
      </c>
      <c r="B28" s="483" t="s">
        <v>447</v>
      </c>
      <c r="C28" s="483"/>
      <c r="D28" s="483"/>
      <c r="E28" s="157">
        <f t="shared" ref="E28:J28" si="5">E84+E90</f>
        <v>937941.90000000014</v>
      </c>
      <c r="F28" s="155">
        <f t="shared" si="5"/>
        <v>939700</v>
      </c>
      <c r="G28" s="157">
        <f t="shared" si="5"/>
        <v>939700</v>
      </c>
      <c r="H28" s="156">
        <f t="shared" si="5"/>
        <v>1006200</v>
      </c>
      <c r="I28" s="157">
        <f t="shared" si="5"/>
        <v>1010200</v>
      </c>
      <c r="J28" s="157">
        <f t="shared" si="5"/>
        <v>1014300</v>
      </c>
    </row>
    <row r="29" spans="1:10" x14ac:dyDescent="0.2">
      <c r="A29" s="213" t="s">
        <v>448</v>
      </c>
      <c r="B29" s="483" t="s">
        <v>449</v>
      </c>
      <c r="C29" s="483"/>
      <c r="D29" s="483"/>
      <c r="E29" s="157">
        <f t="shared" ref="E29:J29" si="6">E149+E156</f>
        <v>120614.09</v>
      </c>
      <c r="F29" s="155">
        <f t="shared" si="6"/>
        <v>536400</v>
      </c>
      <c r="G29" s="157">
        <f t="shared" si="6"/>
        <v>536400</v>
      </c>
      <c r="H29" s="156">
        <f t="shared" si="6"/>
        <v>319700</v>
      </c>
      <c r="I29" s="157">
        <f t="shared" si="6"/>
        <v>350700</v>
      </c>
      <c r="J29" s="157">
        <f t="shared" si="6"/>
        <v>350700</v>
      </c>
    </row>
    <row r="30" spans="1:10" x14ac:dyDescent="0.2">
      <c r="A30" s="213" t="s">
        <v>450</v>
      </c>
      <c r="B30" s="483" t="s">
        <v>451</v>
      </c>
      <c r="C30" s="483"/>
      <c r="D30" s="483"/>
      <c r="E30" s="157">
        <f t="shared" ref="E30:J30" si="7">E218+E225</f>
        <v>865296.34</v>
      </c>
      <c r="F30" s="155">
        <f t="shared" si="7"/>
        <v>1117900</v>
      </c>
      <c r="G30" s="157">
        <f t="shared" si="7"/>
        <v>1117900</v>
      </c>
      <c r="H30" s="156">
        <f t="shared" si="7"/>
        <v>1277300</v>
      </c>
      <c r="I30" s="157">
        <f t="shared" si="7"/>
        <v>1290800</v>
      </c>
      <c r="J30" s="157">
        <f t="shared" si="7"/>
        <v>1292100</v>
      </c>
    </row>
    <row r="31" spans="1:10" x14ac:dyDescent="0.2">
      <c r="A31" s="213" t="s">
        <v>452</v>
      </c>
      <c r="B31" s="483" t="s">
        <v>453</v>
      </c>
      <c r="C31" s="483"/>
      <c r="D31" s="483"/>
      <c r="E31" s="157">
        <f t="shared" ref="E31:J31" si="8">E290+E296</f>
        <v>102826.96</v>
      </c>
      <c r="F31" s="155">
        <f t="shared" si="8"/>
        <v>170000</v>
      </c>
      <c r="G31" s="157">
        <f t="shared" si="8"/>
        <v>170000</v>
      </c>
      <c r="H31" s="156">
        <f t="shared" si="8"/>
        <v>170000</v>
      </c>
      <c r="I31" s="157">
        <f t="shared" si="8"/>
        <v>170000</v>
      </c>
      <c r="J31" s="157">
        <f t="shared" si="8"/>
        <v>170000</v>
      </c>
    </row>
    <row r="32" spans="1:10" x14ac:dyDescent="0.2">
      <c r="A32" s="486" t="s">
        <v>455</v>
      </c>
      <c r="B32" s="486"/>
      <c r="C32" s="486"/>
      <c r="D32" s="486"/>
      <c r="E32" s="125">
        <f>SUM(E28:E31)</f>
        <v>2026679.29</v>
      </c>
      <c r="F32" s="125">
        <f>SUM(F28:F31)</f>
        <v>2764000</v>
      </c>
      <c r="G32" s="125">
        <f t="shared" ref="G32" si="9">SUM(G28:G31)</f>
        <v>2764000</v>
      </c>
      <c r="H32" s="125">
        <f>SUM(H28:H31)</f>
        <v>2773200</v>
      </c>
      <c r="I32" s="125">
        <f t="shared" ref="I32:J32" si="10">SUM(I28:I31)</f>
        <v>2821700</v>
      </c>
      <c r="J32" s="125">
        <f t="shared" si="10"/>
        <v>2827100</v>
      </c>
    </row>
    <row r="33" spans="1:10" x14ac:dyDescent="0.2">
      <c r="A33" s="493"/>
      <c r="B33" s="493"/>
      <c r="C33" s="493"/>
      <c r="D33" s="493"/>
      <c r="E33" s="191"/>
      <c r="F33" s="209"/>
      <c r="G33" s="191"/>
      <c r="H33" s="212"/>
      <c r="I33" s="191"/>
      <c r="J33" s="191"/>
    </row>
    <row r="34" spans="1:10" x14ac:dyDescent="0.2">
      <c r="A34" s="491" t="s">
        <v>261</v>
      </c>
      <c r="B34" s="491"/>
      <c r="C34" s="491"/>
      <c r="D34" s="491"/>
      <c r="E34" s="491"/>
      <c r="F34" s="491"/>
      <c r="G34" s="491"/>
      <c r="H34" s="491"/>
      <c r="I34" s="491"/>
      <c r="J34" s="491"/>
    </row>
    <row r="35" spans="1:10" x14ac:dyDescent="0.2">
      <c r="A35" s="484" t="s">
        <v>262</v>
      </c>
      <c r="B35" s="484"/>
      <c r="C35" s="484"/>
      <c r="D35" s="484"/>
      <c r="E35" s="484"/>
      <c r="F35" s="484"/>
      <c r="G35" s="484"/>
      <c r="H35" s="484"/>
      <c r="I35" s="484"/>
      <c r="J35" s="484"/>
    </row>
    <row r="36" spans="1:10" x14ac:dyDescent="0.2">
      <c r="A36" s="213"/>
      <c r="B36" s="483" t="s">
        <v>6</v>
      </c>
      <c r="C36" s="483"/>
      <c r="D36" s="483"/>
      <c r="E36" s="157">
        <f t="shared" ref="E36:J36" si="11">E333</f>
        <v>1150104.58</v>
      </c>
      <c r="F36" s="155">
        <f t="shared" si="11"/>
        <v>1264800</v>
      </c>
      <c r="G36" s="157">
        <f t="shared" si="11"/>
        <v>1264800</v>
      </c>
      <c r="H36" s="156">
        <f t="shared" si="11"/>
        <v>1383900</v>
      </c>
      <c r="I36" s="157">
        <f t="shared" si="11"/>
        <v>1470200</v>
      </c>
      <c r="J36" s="157">
        <f t="shared" si="11"/>
        <v>1475600</v>
      </c>
    </row>
    <row r="37" spans="1:10" x14ac:dyDescent="0.2">
      <c r="A37" s="213"/>
      <c r="B37" s="483" t="s">
        <v>175</v>
      </c>
      <c r="C37" s="483"/>
      <c r="D37" s="483"/>
      <c r="E37" s="157">
        <f t="shared" ref="E37:J37" si="12">E339</f>
        <v>53608.11</v>
      </c>
      <c r="F37" s="155">
        <f t="shared" si="12"/>
        <v>250800</v>
      </c>
      <c r="G37" s="157">
        <f t="shared" si="12"/>
        <v>250800</v>
      </c>
      <c r="H37" s="156">
        <f t="shared" si="12"/>
        <v>250800</v>
      </c>
      <c r="I37" s="157">
        <f t="shared" si="12"/>
        <v>250800</v>
      </c>
      <c r="J37" s="157">
        <f t="shared" si="12"/>
        <v>250800</v>
      </c>
    </row>
    <row r="38" spans="1:10" x14ac:dyDescent="0.2">
      <c r="A38" s="213"/>
      <c r="B38" s="483" t="s">
        <v>263</v>
      </c>
      <c r="C38" s="483"/>
      <c r="D38" s="483"/>
      <c r="E38" s="157">
        <f t="shared" ref="E38:J38" si="13">E345</f>
        <v>237016.01</v>
      </c>
      <c r="F38" s="155">
        <f t="shared" si="13"/>
        <v>281600</v>
      </c>
      <c r="G38" s="157">
        <f t="shared" si="13"/>
        <v>281600</v>
      </c>
      <c r="H38" s="156">
        <f t="shared" si="13"/>
        <v>375400</v>
      </c>
      <c r="I38" s="157">
        <f t="shared" si="13"/>
        <v>379400</v>
      </c>
      <c r="J38" s="157">
        <f t="shared" si="13"/>
        <v>379400</v>
      </c>
    </row>
    <row r="39" spans="1:10" x14ac:dyDescent="0.2">
      <c r="A39" s="213"/>
      <c r="B39" s="483" t="s">
        <v>177</v>
      </c>
      <c r="C39" s="483"/>
      <c r="D39" s="483"/>
      <c r="E39" s="157">
        <f>E351</f>
        <v>24136.5</v>
      </c>
      <c r="F39" s="155">
        <f t="shared" ref="F39:G39" si="14">F351</f>
        <v>31200</v>
      </c>
      <c r="G39" s="157">
        <f t="shared" si="14"/>
        <v>31200</v>
      </c>
      <c r="H39" s="156">
        <f>H351</f>
        <v>65700</v>
      </c>
      <c r="I39" s="157">
        <f t="shared" ref="I39:J39" si="15">I351</f>
        <v>23900</v>
      </c>
      <c r="J39" s="157">
        <f t="shared" si="15"/>
        <v>23900</v>
      </c>
    </row>
    <row r="40" spans="1:10" x14ac:dyDescent="0.2">
      <c r="A40" s="213"/>
      <c r="B40" s="483" t="s">
        <v>264</v>
      </c>
      <c r="C40" s="483"/>
      <c r="D40" s="483"/>
      <c r="E40" s="157">
        <f t="shared" ref="E40:J40" si="16">E357</f>
        <v>561814.09</v>
      </c>
      <c r="F40" s="155">
        <f t="shared" si="16"/>
        <v>935600</v>
      </c>
      <c r="G40" s="157">
        <f t="shared" si="16"/>
        <v>935600</v>
      </c>
      <c r="H40" s="156">
        <f t="shared" si="16"/>
        <v>697400</v>
      </c>
      <c r="I40" s="157">
        <f t="shared" si="16"/>
        <v>697400</v>
      </c>
      <c r="J40" s="157">
        <f t="shared" si="16"/>
        <v>697400</v>
      </c>
    </row>
    <row r="41" spans="1:10" x14ac:dyDescent="0.2">
      <c r="A41" s="486" t="s">
        <v>265</v>
      </c>
      <c r="B41" s="486"/>
      <c r="C41" s="486"/>
      <c r="D41" s="486"/>
      <c r="E41" s="125">
        <f t="shared" ref="E41:I41" si="17">SUM(E36:E40)</f>
        <v>2026679.29</v>
      </c>
      <c r="F41" s="125">
        <f t="shared" si="17"/>
        <v>2764000</v>
      </c>
      <c r="G41" s="125">
        <f t="shared" si="17"/>
        <v>2764000</v>
      </c>
      <c r="H41" s="125">
        <f t="shared" si="17"/>
        <v>2773200</v>
      </c>
      <c r="I41" s="125">
        <f t="shared" si="17"/>
        <v>2821700</v>
      </c>
      <c r="J41" s="125">
        <f>SUM(J36:J40)</f>
        <v>2827100</v>
      </c>
    </row>
    <row r="42" spans="1:10" x14ac:dyDescent="0.2">
      <c r="A42" s="483"/>
      <c r="B42" s="483"/>
      <c r="C42" s="483"/>
      <c r="D42" s="483"/>
      <c r="E42" s="483"/>
      <c r="F42" s="483"/>
      <c r="G42" s="483"/>
      <c r="H42" s="483"/>
      <c r="I42" s="483"/>
      <c r="J42" s="483"/>
    </row>
    <row r="43" spans="1:10" hidden="1" x14ac:dyDescent="0.2">
      <c r="A43" s="484" t="s">
        <v>14</v>
      </c>
      <c r="B43" s="484"/>
      <c r="C43" s="484"/>
      <c r="D43" s="484"/>
      <c r="E43" s="484"/>
      <c r="F43" s="484"/>
      <c r="G43" s="484"/>
      <c r="H43" s="484"/>
      <c r="I43" s="484"/>
      <c r="J43" s="484"/>
    </row>
    <row r="44" spans="1:10" hidden="1" x14ac:dyDescent="0.2">
      <c r="A44" s="119" t="s">
        <v>225</v>
      </c>
      <c r="B44" s="119" t="s">
        <v>226</v>
      </c>
      <c r="C44" s="484" t="s">
        <v>227</v>
      </c>
      <c r="D44" s="488"/>
      <c r="E44" s="126"/>
      <c r="F44" s="126"/>
      <c r="G44" s="126"/>
      <c r="H44" s="126"/>
      <c r="I44" s="126"/>
      <c r="J44" s="126"/>
    </row>
    <row r="45" spans="1:10" hidden="1" x14ac:dyDescent="0.2">
      <c r="A45" s="191"/>
      <c r="B45" s="191"/>
      <c r="C45" s="483"/>
      <c r="D45" s="475"/>
      <c r="E45" s="157"/>
      <c r="F45" s="155"/>
      <c r="G45" s="157"/>
      <c r="H45" s="156"/>
      <c r="I45" s="157"/>
      <c r="J45" s="157"/>
    </row>
    <row r="46" spans="1:10" hidden="1" x14ac:dyDescent="0.2">
      <c r="A46" s="486" t="s">
        <v>56</v>
      </c>
      <c r="B46" s="486"/>
      <c r="C46" s="486"/>
      <c r="D46" s="486"/>
      <c r="E46" s="125">
        <f t="shared" ref="E46:J46" si="18">SUM(E45:E45)</f>
        <v>0</v>
      </c>
      <c r="F46" s="125">
        <f t="shared" si="18"/>
        <v>0</v>
      </c>
      <c r="G46" s="125">
        <f t="shared" si="18"/>
        <v>0</v>
      </c>
      <c r="H46" s="125">
        <f t="shared" si="18"/>
        <v>0</v>
      </c>
      <c r="I46" s="125">
        <f t="shared" si="18"/>
        <v>0</v>
      </c>
      <c r="J46" s="125">
        <f t="shared" si="18"/>
        <v>0</v>
      </c>
    </row>
    <row r="47" spans="1:10" hidden="1" x14ac:dyDescent="0.2">
      <c r="A47" s="483"/>
      <c r="B47" s="483"/>
      <c r="C47" s="483"/>
      <c r="D47" s="483"/>
      <c r="E47" s="483"/>
      <c r="F47" s="483"/>
      <c r="G47" s="483"/>
      <c r="H47" s="483"/>
      <c r="I47" s="483"/>
      <c r="J47" s="483"/>
    </row>
    <row r="48" spans="1:10" hidden="1" x14ac:dyDescent="0.2">
      <c r="A48" s="487" t="s">
        <v>455</v>
      </c>
      <c r="B48" s="487"/>
      <c r="C48" s="487"/>
      <c r="D48" s="487"/>
      <c r="E48" s="128">
        <f t="shared" ref="E48:J48" si="19">SUM(E41,E46)</f>
        <v>2026679.29</v>
      </c>
      <c r="F48" s="128">
        <f t="shared" si="19"/>
        <v>2764000</v>
      </c>
      <c r="G48" s="128">
        <f t="shared" si="19"/>
        <v>2764000</v>
      </c>
      <c r="H48" s="128">
        <f t="shared" si="19"/>
        <v>2773200</v>
      </c>
      <c r="I48" s="128">
        <f t="shared" si="19"/>
        <v>2821700</v>
      </c>
      <c r="J48" s="128">
        <f t="shared" si="19"/>
        <v>2827100</v>
      </c>
    </row>
    <row r="49" spans="1:10" hidden="1" x14ac:dyDescent="0.2">
      <c r="A49" s="483"/>
      <c r="B49" s="483"/>
      <c r="C49" s="483"/>
      <c r="D49" s="483"/>
      <c r="E49" s="483"/>
      <c r="F49" s="483"/>
      <c r="G49" s="483"/>
      <c r="H49" s="483"/>
      <c r="I49" s="483"/>
      <c r="J49" s="483"/>
    </row>
    <row r="50" spans="1:10" hidden="1" x14ac:dyDescent="0.2">
      <c r="A50" s="482" t="s">
        <v>266</v>
      </c>
      <c r="B50" s="482"/>
      <c r="C50" s="482"/>
      <c r="D50" s="482"/>
      <c r="E50" s="482"/>
      <c r="F50" s="482"/>
      <c r="G50" s="482"/>
      <c r="H50" s="482"/>
      <c r="I50" s="482"/>
      <c r="J50" s="482"/>
    </row>
    <row r="51" spans="1:10" hidden="1" x14ac:dyDescent="0.2">
      <c r="A51" s="487" t="s">
        <v>267</v>
      </c>
      <c r="B51" s="487"/>
      <c r="C51" s="487"/>
      <c r="D51" s="487"/>
      <c r="E51" s="130"/>
      <c r="F51" s="130"/>
      <c r="G51" s="130"/>
      <c r="H51" s="129"/>
      <c r="I51" s="130"/>
      <c r="J51" s="130"/>
    </row>
    <row r="52" spans="1:10" hidden="1" x14ac:dyDescent="0.2">
      <c r="A52" s="483"/>
      <c r="B52" s="483"/>
      <c r="C52" s="483"/>
      <c r="D52" s="483"/>
      <c r="E52" s="483"/>
      <c r="F52" s="483"/>
      <c r="G52" s="483"/>
      <c r="H52" s="483"/>
      <c r="I52" s="483"/>
      <c r="J52" s="483"/>
    </row>
    <row r="53" spans="1:10" x14ac:dyDescent="0.2">
      <c r="A53" s="492" t="s">
        <v>456</v>
      </c>
      <c r="B53" s="492"/>
      <c r="C53" s="492"/>
      <c r="D53" s="492"/>
      <c r="E53" s="492"/>
      <c r="F53" s="492"/>
      <c r="G53" s="492"/>
      <c r="H53" s="492"/>
      <c r="I53" s="492"/>
      <c r="J53" s="492"/>
    </row>
    <row r="54" spans="1:10" ht="13.5" customHeight="1" x14ac:dyDescent="0.2">
      <c r="A54" s="493" t="s">
        <v>269</v>
      </c>
      <c r="B54" s="493"/>
      <c r="C54" s="493"/>
      <c r="D54" s="475"/>
      <c r="E54" s="475"/>
      <c r="F54" s="475"/>
      <c r="G54" s="475"/>
      <c r="H54" s="475"/>
      <c r="I54" s="475"/>
      <c r="J54" s="475"/>
    </row>
    <row r="55" spans="1:10" x14ac:dyDescent="0.2">
      <c r="A55" s="483" t="s">
        <v>457</v>
      </c>
      <c r="B55" s="483"/>
      <c r="C55" s="483"/>
      <c r="D55" s="483"/>
      <c r="E55" s="483"/>
      <c r="F55" s="483"/>
      <c r="G55" s="483"/>
      <c r="H55" s="483"/>
      <c r="I55" s="483"/>
      <c r="J55" s="483"/>
    </row>
    <row r="56" spans="1:10" x14ac:dyDescent="0.2">
      <c r="A56" s="482" t="s">
        <v>271</v>
      </c>
      <c r="B56" s="482"/>
      <c r="C56" s="482"/>
      <c r="D56" s="482"/>
      <c r="E56" s="482"/>
      <c r="F56" s="482"/>
      <c r="G56" s="482"/>
      <c r="H56" s="482"/>
      <c r="I56" s="482"/>
      <c r="J56" s="482"/>
    </row>
    <row r="57" spans="1:10" ht="33.75" x14ac:dyDescent="0.2">
      <c r="A57" s="131" t="s">
        <v>225</v>
      </c>
      <c r="B57" s="493" t="s">
        <v>224</v>
      </c>
      <c r="C57" s="493"/>
      <c r="D57" s="493"/>
      <c r="E57" s="120" t="str">
        <f>E19</f>
        <v>Actuals           2013-2014</v>
      </c>
      <c r="F57" s="120" t="str">
        <f t="shared" ref="F57:J57" si="20">F19</f>
        <v>Approved Estimates          2014-2015</v>
      </c>
      <c r="G57" s="120" t="str">
        <f t="shared" si="20"/>
        <v>Revised Estimates                 2014-2015</v>
      </c>
      <c r="H57" s="120" t="str">
        <f t="shared" si="20"/>
        <v>Budget Estimates      2015-2016</v>
      </c>
      <c r="I57" s="120" t="str">
        <f t="shared" si="20"/>
        <v>Forward Estimates     2016-2017</v>
      </c>
      <c r="J57" s="120" t="str">
        <f t="shared" si="20"/>
        <v>Forward Estimates     2017-2018</v>
      </c>
    </row>
    <row r="58" spans="1:10" x14ac:dyDescent="0.2">
      <c r="A58" s="213">
        <v>160</v>
      </c>
      <c r="B58" s="483" t="s">
        <v>458</v>
      </c>
      <c r="C58" s="483"/>
      <c r="D58" s="483"/>
      <c r="E58" s="157">
        <v>4138.62</v>
      </c>
      <c r="F58" s="155">
        <v>800</v>
      </c>
      <c r="G58" s="157">
        <v>2200</v>
      </c>
      <c r="H58" s="156">
        <f>2200-1800+400</f>
        <v>800</v>
      </c>
      <c r="I58" s="157">
        <f t="shared" ref="I58:J58" si="21">2200-1800+400</f>
        <v>800</v>
      </c>
      <c r="J58" s="157">
        <f t="shared" si="21"/>
        <v>800</v>
      </c>
    </row>
    <row r="59" spans="1:10" x14ac:dyDescent="0.2">
      <c r="A59" s="487" t="s">
        <v>30</v>
      </c>
      <c r="B59" s="487"/>
      <c r="C59" s="487"/>
      <c r="D59" s="487"/>
      <c r="E59" s="124">
        <f t="shared" ref="E59:J59" si="22">SUM(E58:E58)</f>
        <v>4138.62</v>
      </c>
      <c r="F59" s="124">
        <f t="shared" si="22"/>
        <v>800</v>
      </c>
      <c r="G59" s="124">
        <f t="shared" si="22"/>
        <v>2200</v>
      </c>
      <c r="H59" s="124">
        <f t="shared" si="22"/>
        <v>800</v>
      </c>
      <c r="I59" s="124">
        <f t="shared" si="22"/>
        <v>800</v>
      </c>
      <c r="J59" s="124">
        <f t="shared" si="22"/>
        <v>800</v>
      </c>
    </row>
    <row r="60" spans="1:10" ht="11.25" customHeight="1" x14ac:dyDescent="0.2">
      <c r="A60" s="483"/>
      <c r="B60" s="483"/>
      <c r="C60" s="483"/>
      <c r="D60" s="483"/>
      <c r="E60" s="483"/>
      <c r="F60" s="483"/>
      <c r="G60" s="483"/>
      <c r="H60" s="483"/>
      <c r="I60" s="483"/>
      <c r="J60" s="483"/>
    </row>
    <row r="61" spans="1:10" x14ac:dyDescent="0.2">
      <c r="A61" s="482" t="s">
        <v>262</v>
      </c>
      <c r="B61" s="482"/>
      <c r="C61" s="482"/>
      <c r="D61" s="482"/>
      <c r="E61" s="482"/>
      <c r="F61" s="482"/>
      <c r="G61" s="482"/>
      <c r="H61" s="482"/>
      <c r="I61" s="482"/>
      <c r="J61" s="482"/>
    </row>
    <row r="62" spans="1:10" ht="33.75" x14ac:dyDescent="0.2">
      <c r="A62" s="131" t="s">
        <v>225</v>
      </c>
      <c r="B62" s="493" t="s">
        <v>224</v>
      </c>
      <c r="C62" s="493"/>
      <c r="D62" s="493"/>
      <c r="E62" s="120" t="str">
        <f>E19</f>
        <v>Actuals           2013-2014</v>
      </c>
      <c r="F62" s="120" t="str">
        <f t="shared" ref="F62:J62" si="23">F19</f>
        <v>Approved Estimates          2014-2015</v>
      </c>
      <c r="G62" s="120" t="str">
        <f t="shared" si="23"/>
        <v>Revised Estimates                 2014-2015</v>
      </c>
      <c r="H62" s="120" t="str">
        <f t="shared" si="23"/>
        <v>Budget Estimates      2015-2016</v>
      </c>
      <c r="I62" s="120" t="str">
        <f t="shared" si="23"/>
        <v>Forward Estimates     2016-2017</v>
      </c>
      <c r="J62" s="120" t="str">
        <f t="shared" si="23"/>
        <v>Forward Estimates     2017-2018</v>
      </c>
    </row>
    <row r="63" spans="1:10" ht="12" customHeight="1" x14ac:dyDescent="0.2">
      <c r="A63" s="493" t="s">
        <v>6</v>
      </c>
      <c r="B63" s="493"/>
      <c r="C63" s="493"/>
      <c r="D63" s="493"/>
      <c r="E63" s="493"/>
      <c r="F63" s="493"/>
      <c r="G63" s="493"/>
      <c r="H63" s="493"/>
      <c r="I63" s="493"/>
      <c r="J63" s="137"/>
    </row>
    <row r="64" spans="1:10" x14ac:dyDescent="0.2">
      <c r="A64" s="213">
        <v>210</v>
      </c>
      <c r="B64" s="483" t="s">
        <v>6</v>
      </c>
      <c r="C64" s="483"/>
      <c r="D64" s="483"/>
      <c r="E64" s="157">
        <v>483329.58</v>
      </c>
      <c r="F64" s="155">
        <v>483600</v>
      </c>
      <c r="G64" s="157">
        <v>483600</v>
      </c>
      <c r="H64" s="156">
        <v>548100</v>
      </c>
      <c r="I64" s="157">
        <v>552100</v>
      </c>
      <c r="J64" s="157">
        <v>556200</v>
      </c>
    </row>
    <row r="65" spans="1:10" x14ac:dyDescent="0.2">
      <c r="A65" s="213">
        <v>212</v>
      </c>
      <c r="B65" s="483" t="s">
        <v>8</v>
      </c>
      <c r="C65" s="483"/>
      <c r="D65" s="483"/>
      <c r="E65" s="157">
        <v>0</v>
      </c>
      <c r="F65" s="155">
        <v>0</v>
      </c>
      <c r="G65" s="157">
        <v>0</v>
      </c>
      <c r="H65" s="156">
        <v>0</v>
      </c>
      <c r="I65" s="157">
        <v>0</v>
      </c>
      <c r="J65" s="157">
        <v>0</v>
      </c>
    </row>
    <row r="66" spans="1:10" x14ac:dyDescent="0.2">
      <c r="A66" s="213">
        <v>216</v>
      </c>
      <c r="B66" s="483" t="s">
        <v>9</v>
      </c>
      <c r="C66" s="483"/>
      <c r="D66" s="483"/>
      <c r="E66" s="157">
        <v>167974.76</v>
      </c>
      <c r="F66" s="155">
        <v>183200</v>
      </c>
      <c r="G66" s="157">
        <v>183200</v>
      </c>
      <c r="H66" s="156">
        <v>185200</v>
      </c>
      <c r="I66" s="157">
        <v>185200</v>
      </c>
      <c r="J66" s="157">
        <v>185200</v>
      </c>
    </row>
    <row r="67" spans="1:10" x14ac:dyDescent="0.2">
      <c r="A67" s="213">
        <v>218</v>
      </c>
      <c r="B67" s="483" t="s">
        <v>272</v>
      </c>
      <c r="C67" s="483"/>
      <c r="D67" s="483"/>
      <c r="E67" s="157">
        <v>0</v>
      </c>
      <c r="F67" s="155">
        <v>0</v>
      </c>
      <c r="G67" s="157">
        <v>0</v>
      </c>
      <c r="H67" s="156">
        <v>0</v>
      </c>
      <c r="I67" s="157">
        <v>0</v>
      </c>
      <c r="J67" s="157">
        <v>0</v>
      </c>
    </row>
    <row r="68" spans="1:10" x14ac:dyDescent="0.2">
      <c r="A68" s="497" t="s">
        <v>273</v>
      </c>
      <c r="B68" s="497"/>
      <c r="C68" s="497"/>
      <c r="D68" s="497"/>
      <c r="E68" s="132">
        <f>SUM(E64:E67)</f>
        <v>651304.34000000008</v>
      </c>
      <c r="F68" s="132">
        <f t="shared" ref="F68:G68" si="24">SUM(F64:F67)</f>
        <v>666800</v>
      </c>
      <c r="G68" s="132">
        <f t="shared" si="24"/>
        <v>666800</v>
      </c>
      <c r="H68" s="132">
        <f>SUM(H64:H67)</f>
        <v>733300</v>
      </c>
      <c r="I68" s="132">
        <f t="shared" ref="I68:J68" si="25">SUM(I64:I67)</f>
        <v>737300</v>
      </c>
      <c r="J68" s="132">
        <f t="shared" si="25"/>
        <v>741400</v>
      </c>
    </row>
    <row r="69" spans="1:10" x14ac:dyDescent="0.2">
      <c r="A69" s="497" t="s">
        <v>274</v>
      </c>
      <c r="B69" s="497"/>
      <c r="C69" s="497"/>
      <c r="D69" s="497"/>
      <c r="E69" s="497"/>
      <c r="F69" s="497"/>
      <c r="G69" s="497"/>
      <c r="H69" s="497"/>
      <c r="I69" s="497"/>
      <c r="J69" s="137"/>
    </row>
    <row r="70" spans="1:10" x14ac:dyDescent="0.2">
      <c r="A70" s="213">
        <v>220</v>
      </c>
      <c r="B70" s="483" t="s">
        <v>185</v>
      </c>
      <c r="C70" s="483"/>
      <c r="D70" s="483"/>
      <c r="E70" s="157">
        <v>3848.53</v>
      </c>
      <c r="F70" s="155">
        <v>6000</v>
      </c>
      <c r="G70" s="157">
        <v>6000</v>
      </c>
      <c r="H70" s="156">
        <v>6000</v>
      </c>
      <c r="I70" s="157">
        <v>6000</v>
      </c>
      <c r="J70" s="157">
        <v>6000</v>
      </c>
    </row>
    <row r="71" spans="1:10" x14ac:dyDescent="0.2">
      <c r="A71" s="213">
        <v>224</v>
      </c>
      <c r="B71" s="483" t="s">
        <v>187</v>
      </c>
      <c r="C71" s="483"/>
      <c r="D71" s="483"/>
      <c r="E71" s="157">
        <v>17051.62</v>
      </c>
      <c r="F71" s="155">
        <v>20500</v>
      </c>
      <c r="G71" s="157">
        <v>20500</v>
      </c>
      <c r="H71" s="156">
        <v>20500</v>
      </c>
      <c r="I71" s="157">
        <v>20500</v>
      </c>
      <c r="J71" s="157">
        <v>20500</v>
      </c>
    </row>
    <row r="72" spans="1:10" x14ac:dyDescent="0.2">
      <c r="A72" s="213">
        <v>226</v>
      </c>
      <c r="B72" s="483" t="s">
        <v>188</v>
      </c>
      <c r="C72" s="483"/>
      <c r="D72" s="483"/>
      <c r="E72" s="157">
        <v>13962.22</v>
      </c>
      <c r="F72" s="155">
        <v>15000</v>
      </c>
      <c r="G72" s="157">
        <v>15000</v>
      </c>
      <c r="H72" s="156">
        <v>15000</v>
      </c>
      <c r="I72" s="157">
        <v>15000</v>
      </c>
      <c r="J72" s="157">
        <v>15000</v>
      </c>
    </row>
    <row r="73" spans="1:10" x14ac:dyDescent="0.2">
      <c r="A73" s="213">
        <v>228</v>
      </c>
      <c r="B73" s="483" t="s">
        <v>189</v>
      </c>
      <c r="C73" s="483"/>
      <c r="D73" s="483"/>
      <c r="E73" s="157">
        <v>8485.52</v>
      </c>
      <c r="F73" s="155">
        <v>6000</v>
      </c>
      <c r="G73" s="157">
        <v>6000</v>
      </c>
      <c r="H73" s="156">
        <v>6000</v>
      </c>
      <c r="I73" s="157">
        <v>6000</v>
      </c>
      <c r="J73" s="157">
        <v>6000</v>
      </c>
    </row>
    <row r="74" spans="1:10" x14ac:dyDescent="0.2">
      <c r="A74" s="213">
        <v>229</v>
      </c>
      <c r="B74" s="483" t="s">
        <v>190</v>
      </c>
      <c r="C74" s="483"/>
      <c r="D74" s="483"/>
      <c r="E74" s="157">
        <v>16861.8</v>
      </c>
      <c r="F74" s="155">
        <v>10000</v>
      </c>
      <c r="G74" s="157">
        <v>10000</v>
      </c>
      <c r="H74" s="156">
        <v>10000</v>
      </c>
      <c r="I74" s="157">
        <v>10000</v>
      </c>
      <c r="J74" s="157">
        <v>10000</v>
      </c>
    </row>
    <row r="75" spans="1:10" x14ac:dyDescent="0.2">
      <c r="A75" s="213">
        <v>232</v>
      </c>
      <c r="B75" s="483" t="s">
        <v>192</v>
      </c>
      <c r="C75" s="483"/>
      <c r="D75" s="483"/>
      <c r="E75" s="157">
        <v>2272.85</v>
      </c>
      <c r="F75" s="155">
        <v>2500</v>
      </c>
      <c r="G75" s="157">
        <v>2500</v>
      </c>
      <c r="H75" s="156">
        <v>2500</v>
      </c>
      <c r="I75" s="157">
        <v>2500</v>
      </c>
      <c r="J75" s="157">
        <v>2500</v>
      </c>
    </row>
    <row r="76" spans="1:10" x14ac:dyDescent="0.2">
      <c r="A76" s="213">
        <v>234</v>
      </c>
      <c r="B76" s="483" t="s">
        <v>193</v>
      </c>
      <c r="C76" s="483"/>
      <c r="D76" s="483"/>
      <c r="E76" s="157">
        <v>61092.75</v>
      </c>
      <c r="F76" s="155">
        <v>77800</v>
      </c>
      <c r="G76" s="157">
        <v>77800</v>
      </c>
      <c r="H76" s="156">
        <v>77800</v>
      </c>
      <c r="I76" s="157">
        <v>77800</v>
      </c>
      <c r="J76" s="157">
        <v>77800</v>
      </c>
    </row>
    <row r="77" spans="1:10" x14ac:dyDescent="0.2">
      <c r="A77" s="213">
        <v>236</v>
      </c>
      <c r="B77" s="483" t="s">
        <v>194</v>
      </c>
      <c r="C77" s="483"/>
      <c r="D77" s="483"/>
      <c r="E77" s="157">
        <v>0</v>
      </c>
      <c r="F77" s="155">
        <v>35000</v>
      </c>
      <c r="G77" s="157">
        <v>35000</v>
      </c>
      <c r="H77" s="156">
        <v>35000</v>
      </c>
      <c r="I77" s="157">
        <v>35000</v>
      </c>
      <c r="J77" s="157">
        <v>35000</v>
      </c>
    </row>
    <row r="78" spans="1:10" x14ac:dyDescent="0.2">
      <c r="A78" s="213">
        <v>244</v>
      </c>
      <c r="B78" s="483" t="s">
        <v>198</v>
      </c>
      <c r="C78" s="483"/>
      <c r="D78" s="483"/>
      <c r="E78" s="157">
        <v>0</v>
      </c>
      <c r="F78" s="155">
        <v>10000</v>
      </c>
      <c r="G78" s="157">
        <v>10000</v>
      </c>
      <c r="H78" s="156">
        <v>10000</v>
      </c>
      <c r="I78" s="157">
        <v>10000</v>
      </c>
      <c r="J78" s="157">
        <v>10000</v>
      </c>
    </row>
    <row r="79" spans="1:10" x14ac:dyDescent="0.2">
      <c r="A79" s="213">
        <v>246</v>
      </c>
      <c r="B79" s="483" t="s">
        <v>199</v>
      </c>
      <c r="C79" s="483"/>
      <c r="D79" s="483"/>
      <c r="E79" s="157">
        <v>41400</v>
      </c>
      <c r="F79" s="155">
        <f t="shared" ref="F79:G79" si="26">40000-10000</f>
        <v>30000</v>
      </c>
      <c r="G79" s="157">
        <f t="shared" si="26"/>
        <v>30000</v>
      </c>
      <c r="H79" s="156">
        <v>30000</v>
      </c>
      <c r="I79" s="157">
        <v>30000</v>
      </c>
      <c r="J79" s="157">
        <v>30000</v>
      </c>
    </row>
    <row r="80" spans="1:10" x14ac:dyDescent="0.2">
      <c r="A80" s="213">
        <v>260</v>
      </c>
      <c r="B80" s="483" t="s">
        <v>459</v>
      </c>
      <c r="C80" s="483"/>
      <c r="D80" s="483"/>
      <c r="E80" s="157">
        <v>88600</v>
      </c>
      <c r="F80" s="155">
        <v>58600</v>
      </c>
      <c r="G80" s="157">
        <v>58600</v>
      </c>
      <c r="H80" s="156">
        <v>58600</v>
      </c>
      <c r="I80" s="157">
        <v>58600</v>
      </c>
      <c r="J80" s="157">
        <v>58600</v>
      </c>
    </row>
    <row r="81" spans="1:10" x14ac:dyDescent="0.2">
      <c r="A81" s="213">
        <v>262</v>
      </c>
      <c r="B81" s="483" t="s">
        <v>203</v>
      </c>
      <c r="C81" s="483"/>
      <c r="D81" s="483"/>
      <c r="E81" s="157">
        <v>31616.66</v>
      </c>
      <c r="F81" s="155">
        <v>0</v>
      </c>
      <c r="G81" s="157">
        <v>0</v>
      </c>
      <c r="H81" s="156">
        <v>0</v>
      </c>
      <c r="I81" s="157">
        <v>0</v>
      </c>
      <c r="J81" s="157">
        <v>0</v>
      </c>
    </row>
    <row r="82" spans="1:10" x14ac:dyDescent="0.2">
      <c r="A82" s="213">
        <v>275</v>
      </c>
      <c r="B82" s="483" t="s">
        <v>210</v>
      </c>
      <c r="C82" s="483"/>
      <c r="D82" s="483"/>
      <c r="E82" s="157">
        <v>1445.61</v>
      </c>
      <c r="F82" s="155">
        <v>1500</v>
      </c>
      <c r="G82" s="157">
        <v>1500</v>
      </c>
      <c r="H82" s="156">
        <v>1500</v>
      </c>
      <c r="I82" s="157">
        <v>1500</v>
      </c>
      <c r="J82" s="157">
        <v>1500</v>
      </c>
    </row>
    <row r="83" spans="1:10" x14ac:dyDescent="0.2">
      <c r="A83" s="497" t="s">
        <v>276</v>
      </c>
      <c r="B83" s="497"/>
      <c r="C83" s="497"/>
      <c r="D83" s="497"/>
      <c r="E83" s="132">
        <f t="shared" ref="E83:J83" si="27">SUM(E70:E82)</f>
        <v>286637.56</v>
      </c>
      <c r="F83" s="132">
        <f t="shared" si="27"/>
        <v>272900</v>
      </c>
      <c r="G83" s="132">
        <f t="shared" si="27"/>
        <v>272900</v>
      </c>
      <c r="H83" s="132">
        <f>SUM(H70:H82)</f>
        <v>272900</v>
      </c>
      <c r="I83" s="132">
        <f t="shared" si="27"/>
        <v>272900</v>
      </c>
      <c r="J83" s="132">
        <f t="shared" si="27"/>
        <v>272900</v>
      </c>
    </row>
    <row r="84" spans="1:10" x14ac:dyDescent="0.2">
      <c r="A84" s="498" t="s">
        <v>277</v>
      </c>
      <c r="B84" s="498"/>
      <c r="C84" s="498"/>
      <c r="D84" s="498"/>
      <c r="E84" s="134">
        <f t="shared" ref="E84:J84" si="28">SUM(E68,E83)</f>
        <v>937941.90000000014</v>
      </c>
      <c r="F84" s="134">
        <f t="shared" si="28"/>
        <v>939700</v>
      </c>
      <c r="G84" s="134">
        <f t="shared" si="28"/>
        <v>939700</v>
      </c>
      <c r="H84" s="134">
        <f t="shared" si="28"/>
        <v>1006200</v>
      </c>
      <c r="I84" s="134">
        <f t="shared" si="28"/>
        <v>1010200</v>
      </c>
      <c r="J84" s="134">
        <f t="shared" si="28"/>
        <v>1014300</v>
      </c>
    </row>
    <row r="85" spans="1:10" ht="8.25" customHeight="1" x14ac:dyDescent="0.2">
      <c r="A85" s="536"/>
      <c r="B85" s="536"/>
      <c r="C85" s="536"/>
      <c r="D85" s="536"/>
      <c r="E85" s="536"/>
      <c r="F85" s="536"/>
      <c r="G85" s="536"/>
      <c r="H85" s="536"/>
      <c r="I85" s="536"/>
      <c r="J85" s="536"/>
    </row>
    <row r="86" spans="1:10" x14ac:dyDescent="0.2">
      <c r="A86" s="500" t="s">
        <v>14</v>
      </c>
      <c r="B86" s="500"/>
      <c r="C86" s="500"/>
      <c r="D86" s="500"/>
      <c r="E86" s="500"/>
      <c r="F86" s="500"/>
      <c r="G86" s="500"/>
      <c r="H86" s="500"/>
      <c r="I86" s="500"/>
      <c r="J86" s="500"/>
    </row>
    <row r="87" spans="1:10" ht="18" customHeight="1" x14ac:dyDescent="0.2">
      <c r="A87" s="484" t="s">
        <v>224</v>
      </c>
      <c r="B87" s="484"/>
      <c r="C87" s="484"/>
      <c r="D87" s="484"/>
      <c r="E87" s="482" t="str">
        <f>E19</f>
        <v>Actuals           2013-2014</v>
      </c>
      <c r="F87" s="482" t="str">
        <f t="shared" ref="F87:J87" si="29">F19</f>
        <v>Approved Estimates          2014-2015</v>
      </c>
      <c r="G87" s="482" t="str">
        <f t="shared" si="29"/>
        <v>Revised Estimates                 2014-2015</v>
      </c>
      <c r="H87" s="482" t="str">
        <f t="shared" si="29"/>
        <v>Budget Estimates      2015-2016</v>
      </c>
      <c r="I87" s="482" t="str">
        <f t="shared" si="29"/>
        <v>Forward Estimates     2016-2017</v>
      </c>
      <c r="J87" s="482" t="str">
        <f t="shared" si="29"/>
        <v>Forward Estimates     2017-2018</v>
      </c>
    </row>
    <row r="88" spans="1:10" x14ac:dyDescent="0.2">
      <c r="A88" s="119" t="s">
        <v>225</v>
      </c>
      <c r="B88" s="119" t="s">
        <v>226</v>
      </c>
      <c r="C88" s="484" t="s">
        <v>227</v>
      </c>
      <c r="D88" s="484"/>
      <c r="E88" s="475"/>
      <c r="F88" s="475"/>
      <c r="G88" s="475"/>
      <c r="H88" s="475"/>
      <c r="I88" s="475"/>
      <c r="J88" s="475"/>
    </row>
    <row r="89" spans="1:10" x14ac:dyDescent="0.2">
      <c r="A89" s="135"/>
      <c r="B89" s="135"/>
      <c r="C89" s="497"/>
      <c r="D89" s="497"/>
      <c r="E89" s="133"/>
      <c r="F89" s="155"/>
      <c r="G89" s="133"/>
      <c r="H89" s="123"/>
      <c r="I89" s="133"/>
      <c r="J89" s="122"/>
    </row>
    <row r="90" spans="1:10" x14ac:dyDescent="0.2">
      <c r="A90" s="487" t="s">
        <v>14</v>
      </c>
      <c r="B90" s="487"/>
      <c r="C90" s="487"/>
      <c r="D90" s="487"/>
      <c r="E90" s="136">
        <v>0</v>
      </c>
      <c r="F90" s="136">
        <v>0</v>
      </c>
      <c r="G90" s="136">
        <v>0</v>
      </c>
      <c r="H90" s="136">
        <v>0</v>
      </c>
      <c r="I90" s="136">
        <v>0</v>
      </c>
      <c r="J90" s="136">
        <v>0</v>
      </c>
    </row>
    <row r="91" spans="1:10" ht="6.75" customHeight="1" x14ac:dyDescent="0.2">
      <c r="A91" s="485"/>
      <c r="B91" s="485"/>
      <c r="C91" s="485"/>
      <c r="D91" s="485"/>
      <c r="E91" s="485"/>
      <c r="F91" s="485"/>
      <c r="G91" s="485"/>
      <c r="H91" s="485"/>
      <c r="I91" s="485"/>
      <c r="J91" s="137"/>
    </row>
    <row r="92" spans="1:10" ht="12" customHeight="1" x14ac:dyDescent="0.2">
      <c r="A92" s="499" t="s">
        <v>266</v>
      </c>
      <c r="B92" s="499"/>
      <c r="C92" s="499"/>
      <c r="D92" s="499"/>
      <c r="E92" s="499"/>
      <c r="F92" s="508"/>
      <c r="G92" s="508"/>
      <c r="H92" s="508"/>
      <c r="I92" s="508"/>
      <c r="J92" s="214"/>
    </row>
    <row r="93" spans="1:10" x14ac:dyDescent="0.2">
      <c r="A93" s="484" t="s">
        <v>278</v>
      </c>
      <c r="B93" s="484"/>
      <c r="C93" s="484"/>
      <c r="D93" s="120" t="s">
        <v>279</v>
      </c>
      <c r="E93" s="194" t="s">
        <v>280</v>
      </c>
      <c r="F93" s="195"/>
      <c r="G93" s="152"/>
      <c r="H93" s="152"/>
      <c r="I93" s="152"/>
      <c r="J93" s="153"/>
    </row>
    <row r="94" spans="1:10" ht="15" customHeight="1" x14ac:dyDescent="0.2">
      <c r="A94" s="485" t="s">
        <v>2336</v>
      </c>
      <c r="B94" s="485"/>
      <c r="C94" s="485"/>
      <c r="D94" s="121" t="s">
        <v>1508</v>
      </c>
      <c r="E94" s="196">
        <v>1</v>
      </c>
      <c r="F94" s="197"/>
      <c r="G94" s="140"/>
      <c r="H94" s="140"/>
      <c r="I94" s="140"/>
      <c r="J94" s="143"/>
    </row>
    <row r="95" spans="1:10" ht="15" customHeight="1" x14ac:dyDescent="0.2">
      <c r="A95" s="485" t="s">
        <v>2316</v>
      </c>
      <c r="B95" s="485"/>
      <c r="C95" s="485"/>
      <c r="D95" s="121" t="s">
        <v>2317</v>
      </c>
      <c r="E95" s="196">
        <v>1</v>
      </c>
      <c r="F95" s="197"/>
      <c r="G95" s="140"/>
      <c r="H95" s="140"/>
      <c r="I95" s="140"/>
      <c r="J95" s="143"/>
    </row>
    <row r="96" spans="1:10" ht="15" customHeight="1" x14ac:dyDescent="0.2">
      <c r="A96" s="485" t="s">
        <v>1156</v>
      </c>
      <c r="B96" s="485"/>
      <c r="C96" s="485"/>
      <c r="D96" s="121" t="s">
        <v>1157</v>
      </c>
      <c r="E96" s="196">
        <v>1</v>
      </c>
      <c r="F96" s="197"/>
      <c r="G96" s="140"/>
      <c r="H96" s="140"/>
      <c r="I96" s="140"/>
      <c r="J96" s="143"/>
    </row>
    <row r="97" spans="1:10" ht="15" customHeight="1" x14ac:dyDescent="0.2">
      <c r="A97" s="485" t="s">
        <v>2337</v>
      </c>
      <c r="B97" s="485"/>
      <c r="C97" s="485"/>
      <c r="D97" s="121" t="s">
        <v>2319</v>
      </c>
      <c r="E97" s="196">
        <v>1</v>
      </c>
      <c r="F97" s="197"/>
      <c r="G97" s="140"/>
      <c r="H97" s="140"/>
      <c r="I97" s="140"/>
      <c r="J97" s="143"/>
    </row>
    <row r="98" spans="1:10" x14ac:dyDescent="0.2">
      <c r="A98" s="498" t="s">
        <v>281</v>
      </c>
      <c r="B98" s="498"/>
      <c r="C98" s="498"/>
      <c r="D98" s="498"/>
      <c r="E98" s="198">
        <f>SUM(E94:E97)</f>
        <v>4</v>
      </c>
      <c r="F98" s="199"/>
      <c r="G98" s="146"/>
      <c r="H98" s="146"/>
      <c r="I98" s="146"/>
      <c r="J98" s="147"/>
    </row>
    <row r="99" spans="1:10" x14ac:dyDescent="0.2">
      <c r="A99" s="483"/>
      <c r="B99" s="483"/>
      <c r="C99" s="483"/>
      <c r="D99" s="483"/>
      <c r="E99" s="483"/>
      <c r="F99" s="501"/>
      <c r="G99" s="501"/>
      <c r="H99" s="501"/>
      <c r="I99" s="501"/>
      <c r="J99" s="501"/>
    </row>
    <row r="100" spans="1:10" x14ac:dyDescent="0.2">
      <c r="A100" s="502" t="s">
        <v>282</v>
      </c>
      <c r="B100" s="502"/>
      <c r="C100" s="502"/>
      <c r="D100" s="502"/>
      <c r="E100" s="502"/>
      <c r="F100" s="502"/>
      <c r="G100" s="502"/>
      <c r="H100" s="502"/>
      <c r="I100" s="502"/>
      <c r="J100" s="502"/>
    </row>
    <row r="101" spans="1:10" x14ac:dyDescent="0.2">
      <c r="A101" s="503" t="s">
        <v>283</v>
      </c>
      <c r="B101" s="503"/>
      <c r="C101" s="503"/>
      <c r="D101" s="503"/>
      <c r="E101" s="503"/>
      <c r="F101" s="503"/>
      <c r="G101" s="503"/>
      <c r="H101" s="503"/>
      <c r="I101" s="503"/>
      <c r="J101" s="503"/>
    </row>
    <row r="102" spans="1:10" x14ac:dyDescent="0.2">
      <c r="A102" s="530" t="s">
        <v>460</v>
      </c>
      <c r="B102" s="530"/>
      <c r="C102" s="530"/>
      <c r="D102" s="530"/>
      <c r="E102" s="530"/>
      <c r="F102" s="530"/>
      <c r="G102" s="530"/>
      <c r="H102" s="530"/>
      <c r="I102" s="530"/>
      <c r="J102" s="530"/>
    </row>
    <row r="103" spans="1:10" x14ac:dyDescent="0.2">
      <c r="A103" s="530" t="s">
        <v>461</v>
      </c>
      <c r="B103" s="530"/>
      <c r="C103" s="530"/>
      <c r="D103" s="530"/>
      <c r="E103" s="530"/>
      <c r="F103" s="530"/>
      <c r="G103" s="530"/>
      <c r="H103" s="530"/>
      <c r="I103" s="530"/>
      <c r="J103" s="530"/>
    </row>
    <row r="104" spans="1:10" x14ac:dyDescent="0.2">
      <c r="A104" s="530" t="s">
        <v>462</v>
      </c>
      <c r="B104" s="530"/>
      <c r="C104" s="530"/>
      <c r="D104" s="530"/>
      <c r="E104" s="530"/>
      <c r="F104" s="530"/>
      <c r="G104" s="530"/>
      <c r="H104" s="530"/>
      <c r="I104" s="530"/>
      <c r="J104" s="530"/>
    </row>
    <row r="105" spans="1:10" x14ac:dyDescent="0.2">
      <c r="A105" s="483"/>
      <c r="B105" s="483"/>
      <c r="C105" s="483"/>
      <c r="D105" s="483"/>
      <c r="E105" s="483"/>
      <c r="F105" s="483"/>
      <c r="G105" s="483"/>
      <c r="H105" s="483"/>
      <c r="I105" s="483"/>
      <c r="J105" s="483"/>
    </row>
    <row r="106" spans="1:10" x14ac:dyDescent="0.2">
      <c r="A106" s="506" t="s">
        <v>359</v>
      </c>
      <c r="B106" s="506"/>
      <c r="C106" s="506"/>
      <c r="D106" s="506"/>
      <c r="E106" s="506"/>
      <c r="F106" s="506"/>
      <c r="G106" s="506"/>
      <c r="H106" s="506"/>
      <c r="I106" s="506"/>
      <c r="J106" s="506"/>
    </row>
    <row r="107" spans="1:10" x14ac:dyDescent="0.2">
      <c r="A107" s="483"/>
      <c r="B107" s="483"/>
      <c r="C107" s="483"/>
      <c r="D107" s="483"/>
      <c r="E107" s="483"/>
      <c r="F107" s="483"/>
      <c r="G107" s="483"/>
      <c r="H107" s="483"/>
      <c r="I107" s="483"/>
      <c r="J107" s="483"/>
    </row>
    <row r="108" spans="1:10" x14ac:dyDescent="0.2">
      <c r="A108" s="483"/>
      <c r="B108" s="483"/>
      <c r="C108" s="483"/>
      <c r="D108" s="483"/>
      <c r="E108" s="483"/>
      <c r="F108" s="483"/>
      <c r="G108" s="483"/>
      <c r="H108" s="483"/>
      <c r="I108" s="483"/>
      <c r="J108" s="483"/>
    </row>
    <row r="109" spans="1:10" x14ac:dyDescent="0.2">
      <c r="A109" s="483"/>
      <c r="B109" s="483"/>
      <c r="C109" s="483"/>
      <c r="D109" s="483"/>
      <c r="E109" s="483"/>
      <c r="F109" s="483"/>
      <c r="G109" s="483"/>
      <c r="H109" s="483"/>
      <c r="I109" s="483"/>
      <c r="J109" s="483"/>
    </row>
    <row r="110" spans="1:10" x14ac:dyDescent="0.2">
      <c r="A110" s="483"/>
      <c r="B110" s="483"/>
      <c r="C110" s="483"/>
      <c r="D110" s="483"/>
      <c r="E110" s="483"/>
      <c r="F110" s="483"/>
      <c r="G110" s="483"/>
      <c r="H110" s="483"/>
      <c r="I110" s="483"/>
      <c r="J110" s="483"/>
    </row>
    <row r="111" spans="1:10" ht="22.5" x14ac:dyDescent="0.2">
      <c r="A111" s="502" t="s">
        <v>289</v>
      </c>
      <c r="B111" s="502"/>
      <c r="C111" s="502"/>
      <c r="D111" s="502"/>
      <c r="E111" s="502"/>
      <c r="F111" s="148" t="s">
        <v>290</v>
      </c>
      <c r="G111" s="148" t="s">
        <v>291</v>
      </c>
      <c r="H111" s="148" t="s">
        <v>292</v>
      </c>
      <c r="I111" s="148" t="s">
        <v>293</v>
      </c>
      <c r="J111" s="148" t="s">
        <v>294</v>
      </c>
    </row>
    <row r="112" spans="1:10" x14ac:dyDescent="0.2">
      <c r="A112" s="502" t="s">
        <v>295</v>
      </c>
      <c r="B112" s="502"/>
      <c r="C112" s="502"/>
      <c r="D112" s="502"/>
      <c r="E112" s="502"/>
      <c r="F112" s="502"/>
      <c r="G112" s="502"/>
      <c r="H112" s="502"/>
      <c r="I112" s="502"/>
      <c r="J112" s="502"/>
    </row>
    <row r="113" spans="1:10" x14ac:dyDescent="0.2">
      <c r="A113" s="543" t="s">
        <v>463</v>
      </c>
      <c r="B113" s="543"/>
      <c r="C113" s="543"/>
      <c r="D113" s="543"/>
      <c r="E113" s="543"/>
      <c r="F113" s="200"/>
      <c r="G113" s="137"/>
      <c r="H113" s="137"/>
      <c r="I113" s="137"/>
      <c r="J113" s="137"/>
    </row>
    <row r="114" spans="1:10" ht="23.25" customHeight="1" x14ac:dyDescent="0.2">
      <c r="A114" s="543" t="s">
        <v>464</v>
      </c>
      <c r="B114" s="543"/>
      <c r="C114" s="543"/>
      <c r="D114" s="543"/>
      <c r="E114" s="543"/>
      <c r="F114" s="200"/>
      <c r="G114" s="137"/>
      <c r="H114" s="137"/>
      <c r="I114" s="137"/>
      <c r="J114" s="137"/>
    </row>
    <row r="115" spans="1:10" ht="15" customHeight="1" x14ac:dyDescent="0.2">
      <c r="A115" s="543" t="s">
        <v>465</v>
      </c>
      <c r="B115" s="543"/>
      <c r="C115" s="543"/>
      <c r="D115" s="543"/>
      <c r="E115" s="543"/>
      <c r="F115" s="215"/>
      <c r="G115" s="215"/>
      <c r="H115" s="215"/>
      <c r="I115" s="215"/>
      <c r="J115" s="215"/>
    </row>
    <row r="116" spans="1:10" x14ac:dyDescent="0.2">
      <c r="A116" s="507"/>
      <c r="B116" s="507"/>
      <c r="C116" s="507"/>
      <c r="D116" s="507"/>
      <c r="E116" s="507"/>
      <c r="F116" s="200"/>
      <c r="G116" s="137"/>
      <c r="H116" s="137"/>
      <c r="I116" s="137"/>
      <c r="J116" s="137"/>
    </row>
    <row r="117" spans="1:10" ht="26.25" customHeight="1" x14ac:dyDescent="0.2">
      <c r="A117" s="502" t="s">
        <v>300</v>
      </c>
      <c r="B117" s="502"/>
      <c r="C117" s="502"/>
      <c r="D117" s="502"/>
      <c r="E117" s="502"/>
      <c r="F117" s="502"/>
      <c r="G117" s="502"/>
      <c r="H117" s="502"/>
      <c r="I117" s="502"/>
      <c r="J117" s="502"/>
    </row>
    <row r="118" spans="1:10" x14ac:dyDescent="0.2">
      <c r="A118" s="543" t="s">
        <v>466</v>
      </c>
      <c r="B118" s="543"/>
      <c r="C118" s="543"/>
      <c r="D118" s="543"/>
      <c r="E118" s="543"/>
      <c r="F118" s="200"/>
      <c r="G118" s="137"/>
      <c r="H118" s="137"/>
      <c r="I118" s="137"/>
      <c r="J118" s="137"/>
    </row>
    <row r="119" spans="1:10" x14ac:dyDescent="0.2">
      <c r="A119" s="543" t="s">
        <v>467</v>
      </c>
      <c r="B119" s="543"/>
      <c r="C119" s="543"/>
      <c r="D119" s="543"/>
      <c r="E119" s="543"/>
      <c r="F119" s="200"/>
      <c r="G119" s="137"/>
      <c r="H119" s="137"/>
      <c r="I119" s="137"/>
      <c r="J119" s="137"/>
    </row>
    <row r="120" spans="1:10" x14ac:dyDescent="0.2">
      <c r="A120" s="483"/>
      <c r="B120" s="483"/>
      <c r="C120" s="483"/>
      <c r="D120" s="483"/>
      <c r="E120" s="483"/>
      <c r="F120" s="483"/>
      <c r="G120" s="483"/>
      <c r="H120" s="483"/>
      <c r="I120" s="483"/>
      <c r="J120" s="483"/>
    </row>
    <row r="121" spans="1:10" x14ac:dyDescent="0.2">
      <c r="A121" s="492" t="s">
        <v>468</v>
      </c>
      <c r="B121" s="492"/>
      <c r="C121" s="492"/>
      <c r="D121" s="492"/>
      <c r="E121" s="492"/>
      <c r="F121" s="492"/>
      <c r="G121" s="492"/>
      <c r="H121" s="492"/>
      <c r="I121" s="492"/>
      <c r="J121" s="492"/>
    </row>
    <row r="122" spans="1:10" x14ac:dyDescent="0.2">
      <c r="A122" s="493" t="s">
        <v>269</v>
      </c>
      <c r="B122" s="493"/>
      <c r="C122" s="493"/>
      <c r="D122" s="475"/>
      <c r="E122" s="475"/>
      <c r="F122" s="475"/>
      <c r="G122" s="475"/>
      <c r="H122" s="475"/>
      <c r="I122" s="475"/>
      <c r="J122" s="475"/>
    </row>
    <row r="123" spans="1:10" x14ac:dyDescent="0.2">
      <c r="A123" s="505" t="s">
        <v>469</v>
      </c>
      <c r="B123" s="505"/>
      <c r="C123" s="505"/>
      <c r="D123" s="505"/>
      <c r="E123" s="505"/>
      <c r="F123" s="505"/>
      <c r="G123" s="505"/>
      <c r="H123" s="505"/>
      <c r="I123" s="505"/>
      <c r="J123" s="505"/>
    </row>
    <row r="124" spans="1:10" x14ac:dyDescent="0.2">
      <c r="A124" s="482" t="s">
        <v>271</v>
      </c>
      <c r="B124" s="482"/>
      <c r="C124" s="482"/>
      <c r="D124" s="482"/>
      <c r="E124" s="482"/>
      <c r="F124" s="482"/>
      <c r="G124" s="482"/>
      <c r="H124" s="482"/>
      <c r="I124" s="482"/>
      <c r="J124" s="482"/>
    </row>
    <row r="125" spans="1:10" ht="33.75" x14ac:dyDescent="0.2">
      <c r="A125" s="131" t="s">
        <v>225</v>
      </c>
      <c r="B125" s="493" t="s">
        <v>224</v>
      </c>
      <c r="C125" s="493"/>
      <c r="D125" s="493"/>
      <c r="E125" s="120" t="str">
        <f>E19</f>
        <v>Actuals           2013-2014</v>
      </c>
      <c r="F125" s="120" t="str">
        <f t="shared" ref="F125:J125" si="30">F19</f>
        <v>Approved Estimates          2014-2015</v>
      </c>
      <c r="G125" s="120" t="str">
        <f t="shared" si="30"/>
        <v>Revised Estimates                 2014-2015</v>
      </c>
      <c r="H125" s="120" t="str">
        <f t="shared" si="30"/>
        <v>Budget Estimates      2015-2016</v>
      </c>
      <c r="I125" s="120" t="str">
        <f t="shared" si="30"/>
        <v>Forward Estimates     2016-2017</v>
      </c>
      <c r="J125" s="120" t="str">
        <f t="shared" si="30"/>
        <v>Forward Estimates     2017-2018</v>
      </c>
    </row>
    <row r="126" spans="1:10" x14ac:dyDescent="0.2">
      <c r="A126" s="213"/>
      <c r="B126" s="483"/>
      <c r="C126" s="483"/>
      <c r="D126" s="483"/>
      <c r="E126" s="157"/>
      <c r="F126" s="155"/>
      <c r="G126" s="157"/>
      <c r="H126" s="156"/>
      <c r="I126" s="157"/>
      <c r="J126" s="157"/>
    </row>
    <row r="127" spans="1:10" x14ac:dyDescent="0.2">
      <c r="A127" s="487" t="s">
        <v>454</v>
      </c>
      <c r="B127" s="487"/>
      <c r="C127" s="487"/>
      <c r="D127" s="487"/>
      <c r="E127" s="124">
        <f t="shared" ref="E127:J127" si="31">SUM(E126:E126)</f>
        <v>0</v>
      </c>
      <c r="F127" s="124">
        <f t="shared" si="31"/>
        <v>0</v>
      </c>
      <c r="G127" s="124">
        <f t="shared" si="31"/>
        <v>0</v>
      </c>
      <c r="H127" s="124">
        <f t="shared" si="31"/>
        <v>0</v>
      </c>
      <c r="I127" s="124">
        <f t="shared" si="31"/>
        <v>0</v>
      </c>
      <c r="J127" s="124">
        <f t="shared" si="31"/>
        <v>0</v>
      </c>
    </row>
    <row r="128" spans="1:10" x14ac:dyDescent="0.2">
      <c r="A128" s="483"/>
      <c r="B128" s="483"/>
      <c r="C128" s="483"/>
      <c r="D128" s="483"/>
      <c r="E128" s="483"/>
      <c r="F128" s="483"/>
      <c r="G128" s="483"/>
      <c r="H128" s="483"/>
      <c r="I128" s="483"/>
      <c r="J128" s="483"/>
    </row>
    <row r="129" spans="1:10" x14ac:dyDescent="0.2">
      <c r="A129" s="482" t="s">
        <v>262</v>
      </c>
      <c r="B129" s="482"/>
      <c r="C129" s="482"/>
      <c r="D129" s="482"/>
      <c r="E129" s="482"/>
      <c r="F129" s="482"/>
      <c r="G129" s="482"/>
      <c r="H129" s="482"/>
      <c r="I129" s="482"/>
      <c r="J129" s="482"/>
    </row>
    <row r="130" spans="1:10" ht="33.75" x14ac:dyDescent="0.2">
      <c r="A130" s="131" t="s">
        <v>225</v>
      </c>
      <c r="B130" s="493" t="s">
        <v>224</v>
      </c>
      <c r="C130" s="493"/>
      <c r="D130" s="493"/>
      <c r="E130" s="120" t="str">
        <f>E19</f>
        <v>Actuals           2013-2014</v>
      </c>
      <c r="F130" s="120" t="str">
        <f t="shared" ref="F130:J130" si="32">F19</f>
        <v>Approved Estimates          2014-2015</v>
      </c>
      <c r="G130" s="120" t="str">
        <f t="shared" si="32"/>
        <v>Revised Estimates                 2014-2015</v>
      </c>
      <c r="H130" s="120" t="str">
        <f t="shared" si="32"/>
        <v>Budget Estimates      2015-2016</v>
      </c>
      <c r="I130" s="120" t="str">
        <f t="shared" si="32"/>
        <v>Forward Estimates     2016-2017</v>
      </c>
      <c r="J130" s="120" t="str">
        <f t="shared" si="32"/>
        <v>Forward Estimates     2017-2018</v>
      </c>
    </row>
    <row r="131" spans="1:10" x14ac:dyDescent="0.2">
      <c r="A131" s="493" t="s">
        <v>6</v>
      </c>
      <c r="B131" s="493"/>
      <c r="C131" s="493"/>
      <c r="D131" s="493"/>
      <c r="E131" s="493"/>
      <c r="F131" s="493"/>
      <c r="G131" s="493"/>
      <c r="H131" s="493"/>
      <c r="I131" s="493"/>
      <c r="J131" s="137"/>
    </row>
    <row r="132" spans="1:10" x14ac:dyDescent="0.2">
      <c r="A132" s="213">
        <v>210</v>
      </c>
      <c r="B132" s="483" t="s">
        <v>6</v>
      </c>
      <c r="C132" s="483"/>
      <c r="D132" s="483"/>
      <c r="E132" s="157">
        <v>57312</v>
      </c>
      <c r="F132" s="155">
        <v>57400</v>
      </c>
      <c r="G132" s="157">
        <v>57400</v>
      </c>
      <c r="H132" s="156">
        <v>57400</v>
      </c>
      <c r="I132" s="157">
        <v>109900</v>
      </c>
      <c r="J132" s="157">
        <v>109900</v>
      </c>
    </row>
    <row r="133" spans="1:10" x14ac:dyDescent="0.2">
      <c r="A133" s="213">
        <v>212</v>
      </c>
      <c r="B133" s="483" t="s">
        <v>8</v>
      </c>
      <c r="C133" s="483"/>
      <c r="D133" s="483"/>
      <c r="E133" s="157">
        <v>20800</v>
      </c>
      <c r="F133" s="155">
        <v>150000</v>
      </c>
      <c r="G133" s="157">
        <v>150000</v>
      </c>
      <c r="H133" s="156">
        <v>150000</v>
      </c>
      <c r="I133" s="157">
        <v>150000</v>
      </c>
      <c r="J133" s="157">
        <v>150000</v>
      </c>
    </row>
    <row r="134" spans="1:10" x14ac:dyDescent="0.2">
      <c r="A134" s="213">
        <v>216</v>
      </c>
      <c r="B134" s="483" t="s">
        <v>9</v>
      </c>
      <c r="C134" s="483"/>
      <c r="D134" s="483"/>
      <c r="E134" s="157">
        <v>0</v>
      </c>
      <c r="F134" s="155">
        <v>0</v>
      </c>
      <c r="G134" s="157">
        <v>0</v>
      </c>
      <c r="H134" s="156">
        <v>0</v>
      </c>
      <c r="I134" s="157">
        <v>0</v>
      </c>
      <c r="J134" s="157">
        <v>0</v>
      </c>
    </row>
    <row r="135" spans="1:10" x14ac:dyDescent="0.2">
      <c r="A135" s="213">
        <v>218</v>
      </c>
      <c r="B135" s="483" t="s">
        <v>272</v>
      </c>
      <c r="C135" s="483"/>
      <c r="D135" s="483"/>
      <c r="E135" s="157">
        <v>0</v>
      </c>
      <c r="F135" s="155">
        <v>0</v>
      </c>
      <c r="G135" s="157">
        <v>0</v>
      </c>
      <c r="H135" s="156">
        <v>21500</v>
      </c>
      <c r="I135" s="157">
        <v>0</v>
      </c>
      <c r="J135" s="157">
        <v>0</v>
      </c>
    </row>
    <row r="136" spans="1:10" x14ac:dyDescent="0.2">
      <c r="A136" s="497" t="s">
        <v>273</v>
      </c>
      <c r="B136" s="497"/>
      <c r="C136" s="497"/>
      <c r="D136" s="497"/>
      <c r="E136" s="132">
        <f>SUM(E132:E135)</f>
        <v>78112</v>
      </c>
      <c r="F136" s="132">
        <f t="shared" ref="F136:G136" si="33">SUM(F132:F135)</f>
        <v>207400</v>
      </c>
      <c r="G136" s="132">
        <f t="shared" si="33"/>
        <v>207400</v>
      </c>
      <c r="H136" s="132">
        <f>SUM(H132:H135)</f>
        <v>228900</v>
      </c>
      <c r="I136" s="132">
        <f t="shared" ref="I136:J136" si="34">SUM(I132:I135)</f>
        <v>259900</v>
      </c>
      <c r="J136" s="132">
        <f t="shared" si="34"/>
        <v>259900</v>
      </c>
    </row>
    <row r="137" spans="1:10" x14ac:dyDescent="0.2">
      <c r="A137" s="497" t="s">
        <v>274</v>
      </c>
      <c r="B137" s="497"/>
      <c r="C137" s="497"/>
      <c r="D137" s="497"/>
      <c r="E137" s="497"/>
      <c r="F137" s="497"/>
      <c r="G137" s="497"/>
      <c r="H137" s="497"/>
      <c r="I137" s="497"/>
      <c r="J137" s="137"/>
    </row>
    <row r="138" spans="1:10" x14ac:dyDescent="0.2">
      <c r="A138" s="213">
        <v>222</v>
      </c>
      <c r="B138" s="483" t="s">
        <v>186</v>
      </c>
      <c r="C138" s="483"/>
      <c r="D138" s="483"/>
      <c r="E138" s="157">
        <v>13293.16</v>
      </c>
      <c r="F138" s="155">
        <v>20000</v>
      </c>
      <c r="G138" s="157">
        <v>20000</v>
      </c>
      <c r="H138" s="156">
        <v>30000</v>
      </c>
      <c r="I138" s="157">
        <v>30000</v>
      </c>
      <c r="J138" s="157">
        <v>30000</v>
      </c>
    </row>
    <row r="139" spans="1:10" x14ac:dyDescent="0.2">
      <c r="A139" s="213">
        <v>228</v>
      </c>
      <c r="B139" s="483" t="s">
        <v>189</v>
      </c>
      <c r="C139" s="483"/>
      <c r="D139" s="483"/>
      <c r="E139" s="157">
        <v>5432.03</v>
      </c>
      <c r="F139" s="155">
        <f>5000+5800</f>
        <v>10800</v>
      </c>
      <c r="G139" s="157">
        <f>5000+5800</f>
        <v>10800</v>
      </c>
      <c r="H139" s="156">
        <v>5000</v>
      </c>
      <c r="I139" s="157">
        <v>5000</v>
      </c>
      <c r="J139" s="157">
        <v>5000</v>
      </c>
    </row>
    <row r="140" spans="1:10" x14ac:dyDescent="0.2">
      <c r="A140" s="213">
        <v>229</v>
      </c>
      <c r="B140" s="483" t="s">
        <v>190</v>
      </c>
      <c r="C140" s="483"/>
      <c r="D140" s="483"/>
      <c r="E140" s="157">
        <v>7888.7199999999993</v>
      </c>
      <c r="F140" s="155">
        <v>10000</v>
      </c>
      <c r="G140" s="157">
        <v>10000</v>
      </c>
      <c r="H140" s="156">
        <v>10000</v>
      </c>
      <c r="I140" s="157">
        <v>10000</v>
      </c>
      <c r="J140" s="157">
        <v>10000</v>
      </c>
    </row>
    <row r="141" spans="1:10" x14ac:dyDescent="0.2">
      <c r="A141" s="213">
        <v>234</v>
      </c>
      <c r="B141" s="483" t="s">
        <v>193</v>
      </c>
      <c r="C141" s="483"/>
      <c r="D141" s="483"/>
      <c r="E141" s="157">
        <v>1190</v>
      </c>
      <c r="F141" s="155">
        <f>5000+1300</f>
        <v>6300</v>
      </c>
      <c r="G141" s="157">
        <f>5000+1300</f>
        <v>6300</v>
      </c>
      <c r="H141" s="156">
        <v>6800</v>
      </c>
      <c r="I141" s="157">
        <v>6800</v>
      </c>
      <c r="J141" s="157">
        <v>6800</v>
      </c>
    </row>
    <row r="142" spans="1:10" x14ac:dyDescent="0.2">
      <c r="A142" s="213">
        <v>236</v>
      </c>
      <c r="B142" s="483" t="s">
        <v>194</v>
      </c>
      <c r="C142" s="483"/>
      <c r="D142" s="483"/>
      <c r="E142" s="157">
        <v>0</v>
      </c>
      <c r="F142" s="155">
        <f>7000+155500+2800+2500+38000</f>
        <v>205800</v>
      </c>
      <c r="G142" s="157">
        <f>7000+155500+2800+2500+38000</f>
        <v>205800</v>
      </c>
      <c r="H142" s="156">
        <v>12000</v>
      </c>
      <c r="I142" s="157">
        <v>12000</v>
      </c>
      <c r="J142" s="157">
        <v>12000</v>
      </c>
    </row>
    <row r="143" spans="1:10" x14ac:dyDescent="0.2">
      <c r="A143" s="213">
        <v>242</v>
      </c>
      <c r="B143" s="483" t="s">
        <v>197</v>
      </c>
      <c r="C143" s="483"/>
      <c r="D143" s="483"/>
      <c r="E143" s="157">
        <v>1501.58</v>
      </c>
      <c r="F143" s="155">
        <v>20000</v>
      </c>
      <c r="G143" s="157">
        <v>20000</v>
      </c>
      <c r="H143" s="156">
        <v>15000</v>
      </c>
      <c r="I143" s="157">
        <v>15000</v>
      </c>
      <c r="J143" s="157">
        <v>15000</v>
      </c>
    </row>
    <row r="144" spans="1:10" x14ac:dyDescent="0.2">
      <c r="A144" s="213">
        <v>244</v>
      </c>
      <c r="B144" s="483" t="s">
        <v>198</v>
      </c>
      <c r="C144" s="483"/>
      <c r="D144" s="483"/>
      <c r="E144" s="157">
        <v>0</v>
      </c>
      <c r="F144" s="155">
        <v>6000</v>
      </c>
      <c r="G144" s="157">
        <v>6000</v>
      </c>
      <c r="H144" s="156">
        <v>0</v>
      </c>
      <c r="I144" s="157">
        <v>0</v>
      </c>
      <c r="J144" s="157">
        <v>0</v>
      </c>
    </row>
    <row r="145" spans="1:10" x14ac:dyDescent="0.2">
      <c r="A145" s="213">
        <v>246</v>
      </c>
      <c r="B145" s="483" t="s">
        <v>199</v>
      </c>
      <c r="C145" s="483"/>
      <c r="D145" s="483"/>
      <c r="E145" s="157">
        <v>9187.75</v>
      </c>
      <c r="F145" s="155">
        <f>7000+27900-6000</f>
        <v>28900</v>
      </c>
      <c r="G145" s="157">
        <f>7000+27900-6000</f>
        <v>28900</v>
      </c>
      <c r="H145" s="156">
        <v>7000</v>
      </c>
      <c r="I145" s="157">
        <v>7000</v>
      </c>
      <c r="J145" s="157">
        <v>7000</v>
      </c>
    </row>
    <row r="146" spans="1:10" x14ac:dyDescent="0.2">
      <c r="A146" s="213">
        <v>262</v>
      </c>
      <c r="B146" s="483" t="s">
        <v>203</v>
      </c>
      <c r="C146" s="483"/>
      <c r="D146" s="483"/>
      <c r="E146" s="157">
        <v>4008.85</v>
      </c>
      <c r="F146" s="155">
        <v>0</v>
      </c>
      <c r="G146" s="157">
        <v>0</v>
      </c>
      <c r="H146" s="156">
        <v>0</v>
      </c>
      <c r="I146" s="157">
        <v>0</v>
      </c>
      <c r="J146" s="157">
        <v>0</v>
      </c>
    </row>
    <row r="147" spans="1:10" x14ac:dyDescent="0.2">
      <c r="A147" s="213">
        <v>280</v>
      </c>
      <c r="B147" s="483" t="s">
        <v>215</v>
      </c>
      <c r="C147" s="483"/>
      <c r="D147" s="483"/>
      <c r="E147" s="157">
        <v>0</v>
      </c>
      <c r="F147" s="155">
        <f>5000+8800+6000+1400</f>
        <v>21200</v>
      </c>
      <c r="G147" s="157">
        <f>5000+8800+6000+1400</f>
        <v>21200</v>
      </c>
      <c r="H147" s="156">
        <v>5000</v>
      </c>
      <c r="I147" s="157">
        <v>5000</v>
      </c>
      <c r="J147" s="157">
        <v>5000</v>
      </c>
    </row>
    <row r="148" spans="1:10" x14ac:dyDescent="0.2">
      <c r="A148" s="497" t="s">
        <v>276</v>
      </c>
      <c r="B148" s="497"/>
      <c r="C148" s="497"/>
      <c r="D148" s="497"/>
      <c r="E148" s="132">
        <f>SUM(E138:E147)</f>
        <v>42502.09</v>
      </c>
      <c r="F148" s="132">
        <f>SUM(F138:F147)</f>
        <v>329000</v>
      </c>
      <c r="G148" s="132">
        <f>SUM(G138:G147)</f>
        <v>329000</v>
      </c>
      <c r="H148" s="132">
        <f>SUM(H138:H147)</f>
        <v>90800</v>
      </c>
      <c r="I148" s="132">
        <f t="shared" ref="I148:J148" si="35">SUM(I138:I147)</f>
        <v>90800</v>
      </c>
      <c r="J148" s="132">
        <f t="shared" si="35"/>
        <v>90800</v>
      </c>
    </row>
    <row r="149" spans="1:10" x14ac:dyDescent="0.2">
      <c r="A149" s="498" t="s">
        <v>277</v>
      </c>
      <c r="B149" s="498"/>
      <c r="C149" s="498"/>
      <c r="D149" s="498"/>
      <c r="E149" s="134">
        <f t="shared" ref="E149:J149" si="36">SUM(E136,E148)</f>
        <v>120614.09</v>
      </c>
      <c r="F149" s="134">
        <f t="shared" si="36"/>
        <v>536400</v>
      </c>
      <c r="G149" s="134">
        <f t="shared" si="36"/>
        <v>536400</v>
      </c>
      <c r="H149" s="134">
        <f t="shared" si="36"/>
        <v>319700</v>
      </c>
      <c r="I149" s="134">
        <f t="shared" si="36"/>
        <v>350700</v>
      </c>
      <c r="J149" s="134">
        <f t="shared" si="36"/>
        <v>350700</v>
      </c>
    </row>
    <row r="150" spans="1:10" x14ac:dyDescent="0.2">
      <c r="A150" s="483"/>
      <c r="B150" s="483"/>
      <c r="C150" s="483"/>
      <c r="D150" s="483"/>
      <c r="E150" s="483"/>
      <c r="F150" s="483"/>
      <c r="G150" s="483"/>
      <c r="H150" s="483"/>
      <c r="I150" s="483"/>
      <c r="J150" s="137"/>
    </row>
    <row r="151" spans="1:10" ht="16.5" customHeight="1" x14ac:dyDescent="0.2">
      <c r="A151" s="500" t="s">
        <v>14</v>
      </c>
      <c r="B151" s="500"/>
      <c r="C151" s="500"/>
      <c r="D151" s="500"/>
      <c r="E151" s="500"/>
      <c r="F151" s="500"/>
      <c r="G151" s="500"/>
      <c r="H151" s="500"/>
      <c r="I151" s="500"/>
      <c r="J151" s="500"/>
    </row>
    <row r="152" spans="1:10" ht="17.25" customHeight="1" x14ac:dyDescent="0.2">
      <c r="A152" s="484" t="s">
        <v>224</v>
      </c>
      <c r="B152" s="484"/>
      <c r="C152" s="484"/>
      <c r="D152" s="484"/>
      <c r="E152" s="482" t="str">
        <f>E19</f>
        <v>Actuals           2013-2014</v>
      </c>
      <c r="F152" s="482" t="str">
        <f t="shared" ref="F152:J152" si="37">F19</f>
        <v>Approved Estimates          2014-2015</v>
      </c>
      <c r="G152" s="482" t="str">
        <f t="shared" si="37"/>
        <v>Revised Estimates                 2014-2015</v>
      </c>
      <c r="H152" s="482" t="str">
        <f t="shared" si="37"/>
        <v>Budget Estimates      2015-2016</v>
      </c>
      <c r="I152" s="482" t="str">
        <f t="shared" si="37"/>
        <v>Forward Estimates     2016-2017</v>
      </c>
      <c r="J152" s="482" t="str">
        <f t="shared" si="37"/>
        <v>Forward Estimates     2017-2018</v>
      </c>
    </row>
    <row r="153" spans="1:10" x14ac:dyDescent="0.2">
      <c r="A153" s="119" t="s">
        <v>225</v>
      </c>
      <c r="B153" s="119" t="s">
        <v>226</v>
      </c>
      <c r="C153" s="484" t="s">
        <v>227</v>
      </c>
      <c r="D153" s="484"/>
      <c r="E153" s="475"/>
      <c r="F153" s="475"/>
      <c r="G153" s="475"/>
      <c r="H153" s="475"/>
      <c r="I153" s="475"/>
      <c r="J153" s="475"/>
    </row>
    <row r="154" spans="1:10" x14ac:dyDescent="0.2">
      <c r="A154" s="135"/>
      <c r="B154" s="135"/>
      <c r="C154" s="497"/>
      <c r="D154" s="497"/>
      <c r="E154" s="133"/>
      <c r="F154" s="155"/>
      <c r="G154" s="133"/>
      <c r="H154" s="123"/>
      <c r="I154" s="133"/>
      <c r="J154" s="122"/>
    </row>
    <row r="155" spans="1:10" x14ac:dyDescent="0.2">
      <c r="A155" s="135"/>
      <c r="B155" s="135"/>
      <c r="C155" s="497"/>
      <c r="D155" s="497"/>
      <c r="E155" s="133"/>
      <c r="F155" s="155"/>
      <c r="G155" s="133"/>
      <c r="H155" s="123"/>
      <c r="I155" s="133"/>
      <c r="J155" s="122"/>
    </row>
    <row r="156" spans="1:10" x14ac:dyDescent="0.2">
      <c r="A156" s="487" t="s">
        <v>14</v>
      </c>
      <c r="B156" s="487"/>
      <c r="C156" s="487"/>
      <c r="D156" s="487"/>
      <c r="E156" s="124">
        <v>0</v>
      </c>
      <c r="F156" s="124">
        <v>0</v>
      </c>
      <c r="G156" s="124">
        <v>0</v>
      </c>
      <c r="H156" s="124">
        <v>0</v>
      </c>
      <c r="I156" s="124">
        <v>0</v>
      </c>
      <c r="J156" s="124">
        <v>0</v>
      </c>
    </row>
    <row r="157" spans="1:10" x14ac:dyDescent="0.2">
      <c r="A157" s="485"/>
      <c r="B157" s="485"/>
      <c r="C157" s="485"/>
      <c r="D157" s="485"/>
      <c r="E157" s="485"/>
      <c r="F157" s="485"/>
      <c r="G157" s="485"/>
      <c r="H157" s="485"/>
      <c r="I157" s="485"/>
      <c r="J157" s="137"/>
    </row>
    <row r="158" spans="1:10" x14ac:dyDescent="0.2">
      <c r="A158" s="499" t="s">
        <v>266</v>
      </c>
      <c r="B158" s="499"/>
      <c r="C158" s="499"/>
      <c r="D158" s="499"/>
      <c r="E158" s="499"/>
      <c r="F158" s="508"/>
      <c r="G158" s="508"/>
      <c r="H158" s="508"/>
      <c r="I158" s="508"/>
      <c r="J158" s="214"/>
    </row>
    <row r="159" spans="1:10" ht="15" customHeight="1" x14ac:dyDescent="0.2">
      <c r="A159" s="484" t="s">
        <v>278</v>
      </c>
      <c r="B159" s="484"/>
      <c r="C159" s="484"/>
      <c r="D159" s="120" t="s">
        <v>279</v>
      </c>
      <c r="E159" s="194" t="s">
        <v>280</v>
      </c>
      <c r="F159" s="195"/>
      <c r="G159" s="152"/>
      <c r="H159" s="152"/>
      <c r="I159" s="152"/>
      <c r="J159" s="153"/>
    </row>
    <row r="160" spans="1:10" ht="15" customHeight="1" x14ac:dyDescent="0.2">
      <c r="A160" s="485" t="s">
        <v>2338</v>
      </c>
      <c r="B160" s="485"/>
      <c r="C160" s="485"/>
      <c r="D160" s="121" t="s">
        <v>2302</v>
      </c>
      <c r="E160" s="196">
        <v>1</v>
      </c>
      <c r="F160" s="197"/>
      <c r="G160" s="140"/>
      <c r="H160" s="140"/>
      <c r="I160" s="140"/>
      <c r="J160" s="143"/>
    </row>
    <row r="161" spans="1:10" x14ac:dyDescent="0.2">
      <c r="A161" s="485" t="s">
        <v>2339</v>
      </c>
      <c r="B161" s="485"/>
      <c r="C161" s="485"/>
      <c r="D161" s="121" t="s">
        <v>1155</v>
      </c>
      <c r="E161" s="196">
        <v>2</v>
      </c>
      <c r="F161" s="197"/>
      <c r="G161" s="140"/>
      <c r="H161" s="140"/>
      <c r="I161" s="140"/>
      <c r="J161" s="143"/>
    </row>
    <row r="162" spans="1:10" x14ac:dyDescent="0.2">
      <c r="A162" s="498" t="s">
        <v>281</v>
      </c>
      <c r="B162" s="498"/>
      <c r="C162" s="498"/>
      <c r="D162" s="498"/>
      <c r="E162" s="198">
        <f>SUM(E160:E161)</f>
        <v>3</v>
      </c>
      <c r="F162" s="199"/>
      <c r="G162" s="146"/>
      <c r="H162" s="146"/>
      <c r="I162" s="146"/>
      <c r="J162" s="147"/>
    </row>
    <row r="163" spans="1:10" x14ac:dyDescent="0.2">
      <c r="A163" s="483"/>
      <c r="B163" s="483"/>
      <c r="C163" s="483"/>
      <c r="D163" s="483"/>
      <c r="E163" s="483"/>
      <c r="F163" s="501"/>
      <c r="G163" s="501"/>
      <c r="H163" s="501"/>
      <c r="I163" s="501"/>
      <c r="J163" s="501"/>
    </row>
    <row r="164" spans="1:10" x14ac:dyDescent="0.2">
      <c r="A164" s="502" t="s">
        <v>282</v>
      </c>
      <c r="B164" s="502"/>
      <c r="C164" s="502"/>
      <c r="D164" s="502"/>
      <c r="E164" s="502"/>
      <c r="F164" s="502"/>
      <c r="G164" s="502"/>
      <c r="H164" s="502"/>
      <c r="I164" s="502"/>
      <c r="J164" s="502"/>
    </row>
    <row r="165" spans="1:10" ht="15.75" customHeight="1" x14ac:dyDescent="0.2">
      <c r="A165" s="503" t="s">
        <v>283</v>
      </c>
      <c r="B165" s="503"/>
      <c r="C165" s="503"/>
      <c r="D165" s="503"/>
      <c r="E165" s="503"/>
      <c r="F165" s="503"/>
      <c r="G165" s="503"/>
      <c r="H165" s="503"/>
      <c r="I165" s="503"/>
      <c r="J165" s="503"/>
    </row>
    <row r="166" spans="1:10" x14ac:dyDescent="0.2">
      <c r="A166" s="544" t="s">
        <v>470</v>
      </c>
      <c r="B166" s="544"/>
      <c r="C166" s="544"/>
      <c r="D166" s="544"/>
      <c r="E166" s="544"/>
      <c r="F166" s="544"/>
      <c r="G166" s="544"/>
      <c r="H166" s="544"/>
      <c r="I166" s="544"/>
      <c r="J166" s="544"/>
    </row>
    <row r="167" spans="1:10" ht="15" x14ac:dyDescent="0.2">
      <c r="A167" s="216" t="s">
        <v>471</v>
      </c>
      <c r="B167" s="217"/>
      <c r="C167" s="217"/>
      <c r="D167" s="217"/>
      <c r="E167" s="217"/>
      <c r="F167" s="218"/>
      <c r="G167" s="217"/>
      <c r="H167" s="217"/>
      <c r="I167" s="217"/>
      <c r="J167" s="217"/>
    </row>
    <row r="168" spans="1:10" ht="15" x14ac:dyDescent="0.2">
      <c r="A168" s="216" t="s">
        <v>472</v>
      </c>
      <c r="B168" s="217"/>
      <c r="C168" s="217"/>
      <c r="D168" s="217"/>
      <c r="E168" s="217"/>
      <c r="F168" s="218"/>
      <c r="G168" s="217"/>
      <c r="H168" s="217"/>
      <c r="I168" s="217"/>
      <c r="J168" s="217"/>
    </row>
    <row r="169" spans="1:10" x14ac:dyDescent="0.2">
      <c r="A169" s="483"/>
      <c r="B169" s="483"/>
      <c r="C169" s="483"/>
      <c r="D169" s="483"/>
      <c r="E169" s="483"/>
      <c r="F169" s="483"/>
      <c r="G169" s="483"/>
      <c r="H169" s="483"/>
      <c r="I169" s="483"/>
      <c r="J169" s="483"/>
    </row>
    <row r="170" spans="1:10" x14ac:dyDescent="0.2">
      <c r="A170" s="506" t="s">
        <v>359</v>
      </c>
      <c r="B170" s="506"/>
      <c r="C170" s="506"/>
      <c r="D170" s="506"/>
      <c r="E170" s="506"/>
      <c r="F170" s="506"/>
      <c r="G170" s="506"/>
      <c r="H170" s="506"/>
      <c r="I170" s="506"/>
      <c r="J170" s="506"/>
    </row>
    <row r="171" spans="1:10" x14ac:dyDescent="0.2">
      <c r="A171" s="483"/>
      <c r="B171" s="483"/>
      <c r="C171" s="483"/>
      <c r="D171" s="483"/>
      <c r="E171" s="483"/>
      <c r="F171" s="483"/>
      <c r="G171" s="483"/>
      <c r="H171" s="483"/>
      <c r="I171" s="483"/>
      <c r="J171" s="483"/>
    </row>
    <row r="172" spans="1:10" x14ac:dyDescent="0.2">
      <c r="A172" s="483"/>
      <c r="B172" s="483"/>
      <c r="C172" s="483"/>
      <c r="D172" s="483"/>
      <c r="E172" s="483"/>
      <c r="F172" s="483"/>
      <c r="G172" s="483"/>
      <c r="H172" s="483"/>
      <c r="I172" s="483"/>
      <c r="J172" s="483"/>
    </row>
    <row r="173" spans="1:10" x14ac:dyDescent="0.2">
      <c r="A173" s="483"/>
      <c r="B173" s="483"/>
      <c r="C173" s="483"/>
      <c r="D173" s="483"/>
      <c r="E173" s="483"/>
      <c r="F173" s="483"/>
      <c r="G173" s="483"/>
      <c r="H173" s="483"/>
      <c r="I173" s="483"/>
      <c r="J173" s="483"/>
    </row>
    <row r="174" spans="1:10" x14ac:dyDescent="0.2">
      <c r="A174" s="483"/>
      <c r="B174" s="483"/>
      <c r="C174" s="483"/>
      <c r="D174" s="483"/>
      <c r="E174" s="483"/>
      <c r="F174" s="483"/>
      <c r="G174" s="483"/>
      <c r="H174" s="483"/>
      <c r="I174" s="483"/>
      <c r="J174" s="483"/>
    </row>
    <row r="175" spans="1:10" ht="22.5" x14ac:dyDescent="0.2">
      <c r="A175" s="502" t="s">
        <v>289</v>
      </c>
      <c r="B175" s="502"/>
      <c r="C175" s="502"/>
      <c r="D175" s="502"/>
      <c r="E175" s="502"/>
      <c r="F175" s="148" t="s">
        <v>290</v>
      </c>
      <c r="G175" s="148" t="s">
        <v>291</v>
      </c>
      <c r="H175" s="148" t="s">
        <v>292</v>
      </c>
      <c r="I175" s="148" t="s">
        <v>293</v>
      </c>
      <c r="J175" s="148" t="s">
        <v>294</v>
      </c>
    </row>
    <row r="176" spans="1:10" ht="15" customHeight="1" x14ac:dyDescent="0.2">
      <c r="A176" s="502" t="s">
        <v>295</v>
      </c>
      <c r="B176" s="502"/>
      <c r="C176" s="502"/>
      <c r="D176" s="502"/>
      <c r="E176" s="502"/>
      <c r="F176" s="502"/>
      <c r="G176" s="502"/>
      <c r="H176" s="502"/>
      <c r="I176" s="502"/>
      <c r="J176" s="502"/>
    </row>
    <row r="177" spans="1:10" ht="15" customHeight="1" x14ac:dyDescent="0.2">
      <c r="A177" s="546" t="s">
        <v>473</v>
      </c>
      <c r="B177" s="546"/>
      <c r="C177" s="546"/>
      <c r="D177" s="546"/>
      <c r="E177" s="546"/>
      <c r="F177" s="200"/>
      <c r="G177" s="137"/>
      <c r="H177" s="137"/>
      <c r="I177" s="137"/>
      <c r="J177" s="137"/>
    </row>
    <row r="178" spans="1:10" ht="15" customHeight="1" x14ac:dyDescent="0.2">
      <c r="A178" s="545" t="s">
        <v>474</v>
      </c>
      <c r="B178" s="545"/>
      <c r="C178" s="545"/>
      <c r="D178" s="545"/>
      <c r="E178" s="545"/>
      <c r="F178" s="200"/>
      <c r="G178" s="137"/>
      <c r="H178" s="137"/>
      <c r="I178" s="137"/>
      <c r="J178" s="137"/>
    </row>
    <row r="179" spans="1:10" ht="15" customHeight="1" x14ac:dyDescent="0.2">
      <c r="A179" s="545" t="s">
        <v>475</v>
      </c>
      <c r="B179" s="545"/>
      <c r="C179" s="545"/>
      <c r="D179" s="545"/>
      <c r="E179" s="545"/>
      <c r="F179" s="200"/>
      <c r="G179" s="137"/>
      <c r="H179" s="137"/>
      <c r="I179" s="137"/>
      <c r="J179" s="137"/>
    </row>
    <row r="180" spans="1:10" x14ac:dyDescent="0.2">
      <c r="A180" s="546" t="s">
        <v>476</v>
      </c>
      <c r="B180" s="546"/>
      <c r="C180" s="546"/>
      <c r="D180" s="546"/>
      <c r="E180" s="546"/>
      <c r="F180" s="200"/>
      <c r="G180" s="137"/>
      <c r="H180" s="137"/>
      <c r="I180" s="137"/>
      <c r="J180" s="137"/>
    </row>
    <row r="181" spans="1:10" ht="20.25" customHeight="1" x14ac:dyDescent="0.2">
      <c r="A181" s="507"/>
      <c r="B181" s="507"/>
      <c r="C181" s="507"/>
      <c r="D181" s="507"/>
      <c r="E181" s="507"/>
      <c r="F181" s="200"/>
      <c r="G181" s="137"/>
      <c r="H181" s="137"/>
      <c r="I181" s="137"/>
      <c r="J181" s="137"/>
    </row>
    <row r="182" spans="1:10" ht="23.25" customHeight="1" x14ac:dyDescent="0.2">
      <c r="A182" s="502" t="s">
        <v>300</v>
      </c>
      <c r="B182" s="502"/>
      <c r="C182" s="502"/>
      <c r="D182" s="502"/>
      <c r="E182" s="502"/>
      <c r="F182" s="502"/>
      <c r="G182" s="502"/>
      <c r="H182" s="502"/>
      <c r="I182" s="502"/>
      <c r="J182" s="502"/>
    </row>
    <row r="183" spans="1:10" ht="15" customHeight="1" x14ac:dyDescent="0.2">
      <c r="A183" s="546" t="s">
        <v>477</v>
      </c>
      <c r="B183" s="546"/>
      <c r="C183" s="546"/>
      <c r="D183" s="546"/>
      <c r="E183" s="546"/>
      <c r="F183" s="200"/>
      <c r="G183" s="137"/>
      <c r="H183" s="137"/>
      <c r="I183" s="137"/>
      <c r="J183" s="137"/>
    </row>
    <row r="184" spans="1:10" ht="15" customHeight="1" x14ac:dyDescent="0.2">
      <c r="A184" s="546" t="s">
        <v>364</v>
      </c>
      <c r="B184" s="546"/>
      <c r="C184" s="546"/>
      <c r="D184" s="546"/>
      <c r="E184" s="546"/>
      <c r="F184" s="200"/>
      <c r="G184" s="137"/>
      <c r="H184" s="137"/>
      <c r="I184" s="137"/>
      <c r="J184" s="137"/>
    </row>
    <row r="185" spans="1:10" x14ac:dyDescent="0.2">
      <c r="A185" s="546" t="s">
        <v>478</v>
      </c>
      <c r="B185" s="546"/>
      <c r="C185" s="546"/>
      <c r="D185" s="546"/>
      <c r="E185" s="546"/>
      <c r="F185" s="200"/>
      <c r="G185" s="137"/>
      <c r="H185" s="137"/>
      <c r="I185" s="137"/>
      <c r="J185" s="137"/>
    </row>
    <row r="186" spans="1:10" x14ac:dyDescent="0.2">
      <c r="A186" s="483"/>
      <c r="B186" s="483"/>
      <c r="C186" s="483"/>
      <c r="D186" s="483"/>
      <c r="E186" s="483"/>
      <c r="F186" s="483"/>
      <c r="G186" s="483"/>
      <c r="H186" s="483"/>
      <c r="I186" s="483"/>
      <c r="J186" s="483"/>
    </row>
    <row r="187" spans="1:10" x14ac:dyDescent="0.2">
      <c r="A187" s="492" t="s">
        <v>479</v>
      </c>
      <c r="B187" s="492"/>
      <c r="C187" s="492"/>
      <c r="D187" s="492"/>
      <c r="E187" s="492"/>
      <c r="F187" s="492"/>
      <c r="G187" s="492"/>
      <c r="H187" s="492"/>
      <c r="I187" s="492"/>
      <c r="J187" s="492"/>
    </row>
    <row r="188" spans="1:10" ht="24.75" customHeight="1" x14ac:dyDescent="0.2">
      <c r="A188" s="493" t="s">
        <v>269</v>
      </c>
      <c r="B188" s="493"/>
      <c r="C188" s="493"/>
      <c r="D188" s="475"/>
      <c r="E188" s="475"/>
      <c r="F188" s="475"/>
      <c r="G188" s="475"/>
      <c r="H188" s="475"/>
      <c r="I188" s="475"/>
      <c r="J188" s="475"/>
    </row>
    <row r="189" spans="1:10" ht="25.5" customHeight="1" x14ac:dyDescent="0.2">
      <c r="A189" s="483" t="s">
        <v>480</v>
      </c>
      <c r="B189" s="483"/>
      <c r="C189" s="483"/>
      <c r="D189" s="483"/>
      <c r="E189" s="483"/>
      <c r="F189" s="483"/>
      <c r="G189" s="483"/>
      <c r="H189" s="483"/>
      <c r="I189" s="483"/>
      <c r="J189" s="483"/>
    </row>
    <row r="190" spans="1:10" x14ac:dyDescent="0.2">
      <c r="A190" s="482" t="s">
        <v>271</v>
      </c>
      <c r="B190" s="482"/>
      <c r="C190" s="482"/>
      <c r="D190" s="482"/>
      <c r="E190" s="482"/>
      <c r="F190" s="482"/>
      <c r="G190" s="482"/>
      <c r="H190" s="482"/>
      <c r="I190" s="482"/>
      <c r="J190" s="482"/>
    </row>
    <row r="191" spans="1:10" ht="33.75" x14ac:dyDescent="0.2">
      <c r="A191" s="131" t="s">
        <v>225</v>
      </c>
      <c r="B191" s="493" t="s">
        <v>224</v>
      </c>
      <c r="C191" s="493"/>
      <c r="D191" s="493"/>
      <c r="E191" s="120" t="str">
        <f>E19</f>
        <v>Actuals           2013-2014</v>
      </c>
      <c r="F191" s="120" t="str">
        <f t="shared" ref="F191:J191" si="38">F19</f>
        <v>Approved Estimates          2014-2015</v>
      </c>
      <c r="G191" s="120" t="str">
        <f t="shared" si="38"/>
        <v>Revised Estimates                 2014-2015</v>
      </c>
      <c r="H191" s="120" t="str">
        <f t="shared" si="38"/>
        <v>Budget Estimates      2015-2016</v>
      </c>
      <c r="I191" s="120" t="str">
        <f t="shared" si="38"/>
        <v>Forward Estimates     2016-2017</v>
      </c>
      <c r="J191" s="120" t="str">
        <f t="shared" si="38"/>
        <v>Forward Estimates     2017-2018</v>
      </c>
    </row>
    <row r="192" spans="1:10" x14ac:dyDescent="0.2">
      <c r="A192" s="121">
        <v>130</v>
      </c>
      <c r="B192" s="483" t="s">
        <v>481</v>
      </c>
      <c r="C192" s="475"/>
      <c r="D192" s="475"/>
      <c r="E192" s="157">
        <v>13600</v>
      </c>
      <c r="F192" s="155">
        <v>25000</v>
      </c>
      <c r="G192" s="157">
        <v>25000</v>
      </c>
      <c r="H192" s="156">
        <v>25000</v>
      </c>
      <c r="I192" s="157">
        <v>25000</v>
      </c>
      <c r="J192" s="157">
        <v>25000</v>
      </c>
    </row>
    <row r="193" spans="1:10" x14ac:dyDescent="0.2">
      <c r="A193" s="487" t="s">
        <v>271</v>
      </c>
      <c r="B193" s="487"/>
      <c r="C193" s="487"/>
      <c r="D193" s="487"/>
      <c r="E193" s="124">
        <f t="shared" ref="E193:J193" si="39">SUM(E192:E192)</f>
        <v>13600</v>
      </c>
      <c r="F193" s="124">
        <f t="shared" si="39"/>
        <v>25000</v>
      </c>
      <c r="G193" s="124">
        <f t="shared" si="39"/>
        <v>25000</v>
      </c>
      <c r="H193" s="124">
        <f t="shared" si="39"/>
        <v>25000</v>
      </c>
      <c r="I193" s="124">
        <f t="shared" si="39"/>
        <v>25000</v>
      </c>
      <c r="J193" s="124">
        <f t="shared" si="39"/>
        <v>25000</v>
      </c>
    </row>
    <row r="194" spans="1:10" x14ac:dyDescent="0.2">
      <c r="A194" s="483"/>
      <c r="B194" s="483"/>
      <c r="C194" s="483"/>
      <c r="D194" s="483"/>
      <c r="E194" s="483"/>
      <c r="F194" s="483"/>
      <c r="G194" s="483"/>
      <c r="H194" s="483"/>
      <c r="I194" s="483"/>
      <c r="J194" s="483"/>
    </row>
    <row r="195" spans="1:10" x14ac:dyDescent="0.2">
      <c r="A195" s="482" t="s">
        <v>262</v>
      </c>
      <c r="B195" s="482"/>
      <c r="C195" s="482"/>
      <c r="D195" s="482"/>
      <c r="E195" s="482"/>
      <c r="F195" s="482"/>
      <c r="G195" s="482"/>
      <c r="H195" s="482"/>
      <c r="I195" s="482"/>
      <c r="J195" s="482"/>
    </row>
    <row r="196" spans="1:10" ht="33.75" x14ac:dyDescent="0.2">
      <c r="A196" s="131" t="s">
        <v>225</v>
      </c>
      <c r="B196" s="493" t="s">
        <v>224</v>
      </c>
      <c r="C196" s="493"/>
      <c r="D196" s="493"/>
      <c r="E196" s="120" t="str">
        <f>E19</f>
        <v>Actuals           2013-2014</v>
      </c>
      <c r="F196" s="120" t="str">
        <f t="shared" ref="F196:J196" si="40">F19</f>
        <v>Approved Estimates          2014-2015</v>
      </c>
      <c r="G196" s="120" t="str">
        <f t="shared" si="40"/>
        <v>Revised Estimates                 2014-2015</v>
      </c>
      <c r="H196" s="120" t="str">
        <f t="shared" si="40"/>
        <v>Budget Estimates      2015-2016</v>
      </c>
      <c r="I196" s="120" t="str">
        <f t="shared" si="40"/>
        <v>Forward Estimates     2016-2017</v>
      </c>
      <c r="J196" s="120" t="str">
        <f t="shared" si="40"/>
        <v>Forward Estimates     2017-2018</v>
      </c>
    </row>
    <row r="197" spans="1:10" x14ac:dyDescent="0.2">
      <c r="A197" s="493" t="s">
        <v>6</v>
      </c>
      <c r="B197" s="493"/>
      <c r="C197" s="493"/>
      <c r="D197" s="493"/>
      <c r="E197" s="493"/>
      <c r="F197" s="493"/>
      <c r="G197" s="493"/>
      <c r="H197" s="493"/>
      <c r="I197" s="493"/>
      <c r="J197" s="137"/>
    </row>
    <row r="198" spans="1:10" x14ac:dyDescent="0.2">
      <c r="A198" s="213">
        <v>210</v>
      </c>
      <c r="B198" s="483" t="s">
        <v>6</v>
      </c>
      <c r="C198" s="483"/>
      <c r="D198" s="483"/>
      <c r="E198" s="157">
        <v>609463</v>
      </c>
      <c r="F198" s="155">
        <v>723800</v>
      </c>
      <c r="G198" s="157">
        <v>723800</v>
      </c>
      <c r="H198" s="156">
        <v>778400</v>
      </c>
      <c r="I198" s="157">
        <v>808200</v>
      </c>
      <c r="J198" s="157">
        <v>809500</v>
      </c>
    </row>
    <row r="199" spans="1:10" x14ac:dyDescent="0.2">
      <c r="A199" s="213">
        <v>212</v>
      </c>
      <c r="B199" s="483" t="s">
        <v>8</v>
      </c>
      <c r="C199" s="483"/>
      <c r="D199" s="483"/>
      <c r="E199" s="157">
        <v>10920</v>
      </c>
      <c r="F199" s="155">
        <v>11000</v>
      </c>
      <c r="G199" s="157">
        <v>11000</v>
      </c>
      <c r="H199" s="156">
        <v>11000</v>
      </c>
      <c r="I199" s="157">
        <v>11000</v>
      </c>
      <c r="J199" s="157">
        <v>11000</v>
      </c>
    </row>
    <row r="200" spans="1:10" x14ac:dyDescent="0.2">
      <c r="A200" s="213">
        <v>216</v>
      </c>
      <c r="B200" s="483" t="s">
        <v>9</v>
      </c>
      <c r="C200" s="483"/>
      <c r="D200" s="483"/>
      <c r="E200" s="157">
        <v>69041.25</v>
      </c>
      <c r="F200" s="155">
        <v>98400</v>
      </c>
      <c r="G200" s="157">
        <v>98400</v>
      </c>
      <c r="H200" s="156">
        <v>190200</v>
      </c>
      <c r="I200" s="157">
        <v>194200</v>
      </c>
      <c r="J200" s="157">
        <v>194200</v>
      </c>
    </row>
    <row r="201" spans="1:10" x14ac:dyDescent="0.2">
      <c r="A201" s="213">
        <v>218</v>
      </c>
      <c r="B201" s="483" t="s">
        <v>272</v>
      </c>
      <c r="C201" s="483"/>
      <c r="D201" s="483"/>
      <c r="E201" s="157">
        <v>24136.5</v>
      </c>
      <c r="F201" s="155">
        <v>31200</v>
      </c>
      <c r="G201" s="157">
        <v>31200</v>
      </c>
      <c r="H201" s="156">
        <v>44200</v>
      </c>
      <c r="I201" s="157">
        <v>23900</v>
      </c>
      <c r="J201" s="157">
        <v>23900</v>
      </c>
    </row>
    <row r="202" spans="1:10" x14ac:dyDescent="0.2">
      <c r="A202" s="497" t="s">
        <v>273</v>
      </c>
      <c r="B202" s="497"/>
      <c r="C202" s="497"/>
      <c r="D202" s="497"/>
      <c r="E202" s="132">
        <f>SUM(E198:E201)</f>
        <v>713560.75</v>
      </c>
      <c r="F202" s="132">
        <f t="shared" ref="F202:G202" si="41">SUM(F198:F201)</f>
        <v>864400</v>
      </c>
      <c r="G202" s="132">
        <f t="shared" si="41"/>
        <v>864400</v>
      </c>
      <c r="H202" s="132">
        <f>SUM(H198:H201)</f>
        <v>1023800</v>
      </c>
      <c r="I202" s="132">
        <f t="shared" ref="I202:J202" si="42">SUM(I198:I201)</f>
        <v>1037300</v>
      </c>
      <c r="J202" s="132">
        <f t="shared" si="42"/>
        <v>1038600</v>
      </c>
    </row>
    <row r="203" spans="1:10" x14ac:dyDescent="0.2">
      <c r="A203" s="497" t="s">
        <v>274</v>
      </c>
      <c r="B203" s="497"/>
      <c r="C203" s="497"/>
      <c r="D203" s="497"/>
      <c r="E203" s="497"/>
      <c r="F203" s="497"/>
      <c r="G203" s="497"/>
      <c r="H203" s="497"/>
      <c r="I203" s="497"/>
      <c r="J203" s="137"/>
    </row>
    <row r="204" spans="1:10" x14ac:dyDescent="0.2">
      <c r="A204" s="213">
        <v>220</v>
      </c>
      <c r="B204" s="483" t="s">
        <v>185</v>
      </c>
      <c r="C204" s="483"/>
      <c r="D204" s="483"/>
      <c r="E204" s="157">
        <v>3324.65</v>
      </c>
      <c r="F204" s="155">
        <v>6000</v>
      </c>
      <c r="G204" s="157">
        <v>6000</v>
      </c>
      <c r="H204" s="156">
        <v>6000</v>
      </c>
      <c r="I204" s="157">
        <v>6000</v>
      </c>
      <c r="J204" s="157">
        <v>6000</v>
      </c>
    </row>
    <row r="205" spans="1:10" x14ac:dyDescent="0.2">
      <c r="A205" s="213">
        <v>222</v>
      </c>
      <c r="B205" s="483" t="s">
        <v>186</v>
      </c>
      <c r="C205" s="483"/>
      <c r="D205" s="483"/>
      <c r="E205" s="157">
        <v>18925.59</v>
      </c>
      <c r="F205" s="155">
        <v>12000</v>
      </c>
      <c r="G205" s="157">
        <v>12000</v>
      </c>
      <c r="H205" s="156">
        <v>12000</v>
      </c>
      <c r="I205" s="157">
        <v>12000</v>
      </c>
      <c r="J205" s="157">
        <v>12000</v>
      </c>
    </row>
    <row r="206" spans="1:10" x14ac:dyDescent="0.2">
      <c r="A206" s="213">
        <v>224</v>
      </c>
      <c r="B206" s="483" t="s">
        <v>482</v>
      </c>
      <c r="C206" s="483"/>
      <c r="D206" s="483"/>
      <c r="E206" s="157">
        <v>27861.759999999998</v>
      </c>
      <c r="F206" s="155">
        <f>54000-14000</f>
        <v>40000</v>
      </c>
      <c r="G206" s="157">
        <f>54000-14000</f>
        <v>40000</v>
      </c>
      <c r="H206" s="156">
        <f>54000-14000</f>
        <v>40000</v>
      </c>
      <c r="I206" s="157">
        <f t="shared" ref="I206:J206" si="43">54000-14000</f>
        <v>40000</v>
      </c>
      <c r="J206" s="157">
        <f t="shared" si="43"/>
        <v>40000</v>
      </c>
    </row>
    <row r="207" spans="1:10" x14ac:dyDescent="0.2">
      <c r="A207" s="213">
        <v>226</v>
      </c>
      <c r="B207" s="483" t="s">
        <v>188</v>
      </c>
      <c r="C207" s="483"/>
      <c r="D207" s="483"/>
      <c r="E207" s="157">
        <v>4147.3100000000004</v>
      </c>
      <c r="F207" s="155">
        <v>10000</v>
      </c>
      <c r="G207" s="157">
        <v>10000</v>
      </c>
      <c r="H207" s="156">
        <v>10000</v>
      </c>
      <c r="I207" s="157">
        <v>10000</v>
      </c>
      <c r="J207" s="157">
        <v>10000</v>
      </c>
    </row>
    <row r="208" spans="1:10" x14ac:dyDescent="0.2">
      <c r="A208" s="213">
        <v>228</v>
      </c>
      <c r="B208" s="483" t="s">
        <v>189</v>
      </c>
      <c r="C208" s="483"/>
      <c r="D208" s="483"/>
      <c r="E208" s="157">
        <v>4883.03</v>
      </c>
      <c r="F208" s="155">
        <v>4000</v>
      </c>
      <c r="G208" s="157">
        <v>4000</v>
      </c>
      <c r="H208" s="156">
        <v>4000</v>
      </c>
      <c r="I208" s="157">
        <v>4000</v>
      </c>
      <c r="J208" s="157">
        <v>4000</v>
      </c>
    </row>
    <row r="209" spans="1:10" x14ac:dyDescent="0.2">
      <c r="A209" s="213">
        <v>232</v>
      </c>
      <c r="B209" s="483" t="s">
        <v>192</v>
      </c>
      <c r="C209" s="483"/>
      <c r="D209" s="483"/>
      <c r="E209" s="157">
        <v>4142</v>
      </c>
      <c r="F209" s="155">
        <v>8000</v>
      </c>
      <c r="G209" s="157">
        <v>8000</v>
      </c>
      <c r="H209" s="156">
        <v>8000</v>
      </c>
      <c r="I209" s="157">
        <v>8000</v>
      </c>
      <c r="J209" s="157">
        <v>8000</v>
      </c>
    </row>
    <row r="210" spans="1:10" x14ac:dyDescent="0.2">
      <c r="A210" s="213">
        <v>234</v>
      </c>
      <c r="B210" s="483" t="s">
        <v>483</v>
      </c>
      <c r="C210" s="483"/>
      <c r="D210" s="483"/>
      <c r="E210" s="157">
        <v>59220</v>
      </c>
      <c r="F210" s="155">
        <v>60000</v>
      </c>
      <c r="G210" s="157">
        <v>60000</v>
      </c>
      <c r="H210" s="156">
        <v>60000</v>
      </c>
      <c r="I210" s="157">
        <v>60000</v>
      </c>
      <c r="J210" s="157">
        <v>60000</v>
      </c>
    </row>
    <row r="211" spans="1:10" x14ac:dyDescent="0.2">
      <c r="A211" s="213">
        <v>236</v>
      </c>
      <c r="B211" s="483" t="s">
        <v>194</v>
      </c>
      <c r="C211" s="483"/>
      <c r="D211" s="483"/>
      <c r="E211" s="157">
        <v>0</v>
      </c>
      <c r="F211" s="155">
        <f>93000-13000</f>
        <v>80000</v>
      </c>
      <c r="G211" s="157">
        <f>93000-13000</f>
        <v>80000</v>
      </c>
      <c r="H211" s="156">
        <f>93000-13000</f>
        <v>80000</v>
      </c>
      <c r="I211" s="157">
        <f t="shared" ref="I211:J211" si="44">93000-13000</f>
        <v>80000</v>
      </c>
      <c r="J211" s="157">
        <f t="shared" si="44"/>
        <v>80000</v>
      </c>
    </row>
    <row r="212" spans="1:10" x14ac:dyDescent="0.2">
      <c r="A212" s="213">
        <v>242</v>
      </c>
      <c r="B212" s="483" t="s">
        <v>197</v>
      </c>
      <c r="C212" s="483"/>
      <c r="D212" s="483"/>
      <c r="E212" s="157">
        <v>19797.150000000001</v>
      </c>
      <c r="F212" s="155">
        <v>20000</v>
      </c>
      <c r="G212" s="157">
        <v>20000</v>
      </c>
      <c r="H212" s="156">
        <v>20000</v>
      </c>
      <c r="I212" s="157">
        <v>20000</v>
      </c>
      <c r="J212" s="157">
        <v>20000</v>
      </c>
    </row>
    <row r="213" spans="1:10" x14ac:dyDescent="0.2">
      <c r="A213" s="213">
        <v>246</v>
      </c>
      <c r="B213" s="483" t="s">
        <v>199</v>
      </c>
      <c r="C213" s="483"/>
      <c r="D213" s="483"/>
      <c r="E213" s="157">
        <v>2854.5</v>
      </c>
      <c r="F213" s="155">
        <v>6000</v>
      </c>
      <c r="G213" s="157">
        <v>6000</v>
      </c>
      <c r="H213" s="156">
        <v>6000</v>
      </c>
      <c r="I213" s="157">
        <v>6000</v>
      </c>
      <c r="J213" s="157">
        <v>6000</v>
      </c>
    </row>
    <row r="214" spans="1:10" x14ac:dyDescent="0.2">
      <c r="A214" s="213">
        <v>260</v>
      </c>
      <c r="B214" s="483" t="s">
        <v>201</v>
      </c>
      <c r="C214" s="483"/>
      <c r="D214" s="483"/>
      <c r="E214" s="157">
        <v>2174.4</v>
      </c>
      <c r="F214" s="155">
        <v>2500</v>
      </c>
      <c r="G214" s="157">
        <v>2500</v>
      </c>
      <c r="H214" s="156">
        <v>2500</v>
      </c>
      <c r="I214" s="157">
        <v>2500</v>
      </c>
      <c r="J214" s="157">
        <v>2500</v>
      </c>
    </row>
    <row r="215" spans="1:10" x14ac:dyDescent="0.2">
      <c r="A215" s="213">
        <v>262</v>
      </c>
      <c r="B215" s="483" t="s">
        <v>203</v>
      </c>
      <c r="C215" s="483"/>
      <c r="D215" s="483"/>
      <c r="E215" s="157">
        <v>1295</v>
      </c>
      <c r="F215" s="155">
        <v>0</v>
      </c>
      <c r="G215" s="157">
        <v>0</v>
      </c>
      <c r="H215" s="156">
        <v>0</v>
      </c>
      <c r="I215" s="157">
        <v>0</v>
      </c>
      <c r="J215" s="157">
        <v>0</v>
      </c>
    </row>
    <row r="216" spans="1:10" x14ac:dyDescent="0.2">
      <c r="A216" s="213">
        <v>275</v>
      </c>
      <c r="B216" s="483" t="s">
        <v>210</v>
      </c>
      <c r="C216" s="483"/>
      <c r="D216" s="483"/>
      <c r="E216" s="157">
        <v>3110.2</v>
      </c>
      <c r="F216" s="155">
        <v>5000</v>
      </c>
      <c r="G216" s="157">
        <v>5000</v>
      </c>
      <c r="H216" s="156">
        <v>5000</v>
      </c>
      <c r="I216" s="157">
        <v>5000</v>
      </c>
      <c r="J216" s="157">
        <v>5000</v>
      </c>
    </row>
    <row r="217" spans="1:10" x14ac:dyDescent="0.2">
      <c r="A217" s="497" t="s">
        <v>276</v>
      </c>
      <c r="B217" s="497"/>
      <c r="C217" s="497"/>
      <c r="D217" s="497"/>
      <c r="E217" s="132">
        <f t="shared" ref="E217:J217" si="45">SUM(E204:E216)</f>
        <v>151735.59</v>
      </c>
      <c r="F217" s="193">
        <f t="shared" si="45"/>
        <v>253500</v>
      </c>
      <c r="G217" s="132">
        <f t="shared" si="45"/>
        <v>253500</v>
      </c>
      <c r="H217" s="132">
        <f>SUM(H204:H216)</f>
        <v>253500</v>
      </c>
      <c r="I217" s="132">
        <f t="shared" si="45"/>
        <v>253500</v>
      </c>
      <c r="J217" s="132">
        <f t="shared" si="45"/>
        <v>253500</v>
      </c>
    </row>
    <row r="218" spans="1:10" x14ac:dyDescent="0.2">
      <c r="A218" s="498" t="s">
        <v>277</v>
      </c>
      <c r="B218" s="498"/>
      <c r="C218" s="498"/>
      <c r="D218" s="498"/>
      <c r="E218" s="134">
        <f t="shared" ref="E218:J218" si="46">SUM(E202,E217)</f>
        <v>865296.34</v>
      </c>
      <c r="F218" s="134">
        <f t="shared" si="46"/>
        <v>1117900</v>
      </c>
      <c r="G218" s="134">
        <f t="shared" si="46"/>
        <v>1117900</v>
      </c>
      <c r="H218" s="134">
        <f t="shared" si="46"/>
        <v>1277300</v>
      </c>
      <c r="I218" s="134">
        <f t="shared" si="46"/>
        <v>1290800</v>
      </c>
      <c r="J218" s="134">
        <f t="shared" si="46"/>
        <v>1292100</v>
      </c>
    </row>
    <row r="219" spans="1:10" ht="18" customHeight="1" x14ac:dyDescent="0.2">
      <c r="A219" s="536"/>
      <c r="B219" s="536"/>
      <c r="C219" s="536"/>
      <c r="D219" s="536"/>
      <c r="E219" s="536"/>
      <c r="F219" s="536"/>
      <c r="G219" s="536"/>
      <c r="H219" s="536"/>
      <c r="I219" s="536"/>
      <c r="J219" s="536"/>
    </row>
    <row r="220" spans="1:10" x14ac:dyDescent="0.2">
      <c r="A220" s="500" t="s">
        <v>14</v>
      </c>
      <c r="B220" s="500"/>
      <c r="C220" s="500"/>
      <c r="D220" s="500"/>
      <c r="E220" s="500"/>
      <c r="F220" s="500"/>
      <c r="G220" s="500"/>
      <c r="H220" s="500"/>
      <c r="I220" s="500"/>
      <c r="J220" s="500"/>
    </row>
    <row r="221" spans="1:10" ht="18.75" customHeight="1" x14ac:dyDescent="0.2">
      <c r="A221" s="484" t="s">
        <v>224</v>
      </c>
      <c r="B221" s="484"/>
      <c r="C221" s="484"/>
      <c r="D221" s="484"/>
      <c r="E221" s="482" t="str">
        <f>E19</f>
        <v>Actuals           2013-2014</v>
      </c>
      <c r="F221" s="482" t="str">
        <f t="shared" ref="F221:J221" si="47">F19</f>
        <v>Approved Estimates          2014-2015</v>
      </c>
      <c r="G221" s="482" t="str">
        <f t="shared" si="47"/>
        <v>Revised Estimates                 2014-2015</v>
      </c>
      <c r="H221" s="482" t="str">
        <f t="shared" si="47"/>
        <v>Budget Estimates      2015-2016</v>
      </c>
      <c r="I221" s="482" t="str">
        <f t="shared" si="47"/>
        <v>Forward Estimates     2016-2017</v>
      </c>
      <c r="J221" s="482" t="str">
        <f t="shared" si="47"/>
        <v>Forward Estimates     2017-2018</v>
      </c>
    </row>
    <row r="222" spans="1:10" x14ac:dyDescent="0.2">
      <c r="A222" s="119" t="s">
        <v>225</v>
      </c>
      <c r="B222" s="119" t="s">
        <v>226</v>
      </c>
      <c r="C222" s="484" t="s">
        <v>227</v>
      </c>
      <c r="D222" s="484"/>
      <c r="E222" s="475"/>
      <c r="F222" s="475"/>
      <c r="G222" s="475"/>
      <c r="H222" s="475"/>
      <c r="I222" s="475"/>
      <c r="J222" s="475"/>
    </row>
    <row r="223" spans="1:10" x14ac:dyDescent="0.2">
      <c r="A223" s="135"/>
      <c r="B223" s="135"/>
      <c r="C223" s="497"/>
      <c r="D223" s="497"/>
      <c r="E223" s="133"/>
      <c r="F223" s="155"/>
      <c r="G223" s="133"/>
      <c r="H223" s="123"/>
      <c r="I223" s="133"/>
      <c r="J223" s="122"/>
    </row>
    <row r="224" spans="1:10" x14ac:dyDescent="0.2">
      <c r="A224" s="135"/>
      <c r="B224" s="135"/>
      <c r="C224" s="497"/>
      <c r="D224" s="497"/>
      <c r="E224" s="133"/>
      <c r="F224" s="155"/>
      <c r="G224" s="133"/>
      <c r="H224" s="123"/>
      <c r="I224" s="133"/>
      <c r="J224" s="122"/>
    </row>
    <row r="225" spans="1:10" ht="15" customHeight="1" x14ac:dyDescent="0.2">
      <c r="A225" s="487" t="s">
        <v>14</v>
      </c>
      <c r="B225" s="487"/>
      <c r="C225" s="487"/>
      <c r="D225" s="487"/>
      <c r="E225" s="124">
        <v>0</v>
      </c>
      <c r="F225" s="124">
        <v>0</v>
      </c>
      <c r="G225" s="124">
        <v>0</v>
      </c>
      <c r="H225" s="124">
        <v>0</v>
      </c>
      <c r="I225" s="124">
        <v>0</v>
      </c>
      <c r="J225" s="124">
        <v>0</v>
      </c>
    </row>
    <row r="226" spans="1:10" x14ac:dyDescent="0.2">
      <c r="A226" s="485"/>
      <c r="B226" s="485"/>
      <c r="C226" s="485"/>
      <c r="D226" s="485"/>
      <c r="E226" s="485"/>
      <c r="F226" s="485"/>
      <c r="G226" s="485"/>
      <c r="H226" s="485"/>
      <c r="I226" s="485"/>
      <c r="J226" s="137"/>
    </row>
    <row r="227" spans="1:10" x14ac:dyDescent="0.2">
      <c r="A227" s="499" t="s">
        <v>266</v>
      </c>
      <c r="B227" s="499"/>
      <c r="C227" s="499"/>
      <c r="D227" s="499"/>
      <c r="E227" s="499"/>
      <c r="F227" s="508"/>
      <c r="G227" s="508"/>
      <c r="H227" s="508"/>
      <c r="I227" s="508"/>
      <c r="J227" s="508"/>
    </row>
    <row r="228" spans="1:10" x14ac:dyDescent="0.2">
      <c r="A228" s="484" t="s">
        <v>278</v>
      </c>
      <c r="B228" s="484"/>
      <c r="C228" s="484"/>
      <c r="D228" s="120" t="s">
        <v>279</v>
      </c>
      <c r="E228" s="194" t="s">
        <v>280</v>
      </c>
      <c r="F228" s="195"/>
      <c r="G228" s="152"/>
      <c r="H228" s="152"/>
      <c r="I228" s="152"/>
      <c r="J228" s="153"/>
    </row>
    <row r="229" spans="1:10" x14ac:dyDescent="0.2">
      <c r="A229" s="485" t="s">
        <v>2340</v>
      </c>
      <c r="B229" s="485"/>
      <c r="C229" s="485"/>
      <c r="D229" s="121" t="s">
        <v>1504</v>
      </c>
      <c r="E229" s="196">
        <v>1</v>
      </c>
      <c r="F229" s="197"/>
      <c r="G229" s="140"/>
      <c r="H229" s="140"/>
      <c r="I229" s="140"/>
      <c r="J229" s="143"/>
    </row>
    <row r="230" spans="1:10" x14ac:dyDescent="0.2">
      <c r="A230" s="485" t="s">
        <v>2341</v>
      </c>
      <c r="B230" s="485"/>
      <c r="C230" s="485"/>
      <c r="D230" s="121" t="s">
        <v>2302</v>
      </c>
      <c r="E230" s="196">
        <v>1</v>
      </c>
      <c r="F230" s="197"/>
      <c r="G230" s="140"/>
      <c r="H230" s="140"/>
      <c r="I230" s="140"/>
      <c r="J230" s="143"/>
    </row>
    <row r="231" spans="1:10" x14ac:dyDescent="0.2">
      <c r="A231" s="485" t="s">
        <v>2342</v>
      </c>
      <c r="B231" s="485"/>
      <c r="C231" s="485"/>
      <c r="D231" s="121" t="s">
        <v>1155</v>
      </c>
      <c r="E231" s="196">
        <v>3</v>
      </c>
      <c r="F231" s="197"/>
      <c r="G231" s="140"/>
      <c r="H231" s="140"/>
      <c r="I231" s="140"/>
      <c r="J231" s="143"/>
    </row>
    <row r="232" spans="1:10" ht="15" customHeight="1" x14ac:dyDescent="0.2">
      <c r="A232" s="485" t="s">
        <v>2343</v>
      </c>
      <c r="B232" s="485"/>
      <c r="C232" s="485"/>
      <c r="D232" s="121" t="s">
        <v>2317</v>
      </c>
      <c r="E232" s="196">
        <v>5</v>
      </c>
      <c r="F232" s="197"/>
      <c r="G232" s="140"/>
      <c r="H232" s="140"/>
      <c r="I232" s="140"/>
      <c r="J232" s="143"/>
    </row>
    <row r="233" spans="1:10" x14ac:dyDescent="0.2">
      <c r="A233" s="485" t="s">
        <v>2344</v>
      </c>
      <c r="B233" s="485"/>
      <c r="C233" s="485"/>
      <c r="D233" s="121" t="s">
        <v>1157</v>
      </c>
      <c r="E233" s="196">
        <v>2</v>
      </c>
      <c r="F233" s="197"/>
      <c r="G233" s="140"/>
      <c r="H233" s="140"/>
      <c r="I233" s="140"/>
      <c r="J233" s="143"/>
    </row>
    <row r="234" spans="1:10" x14ac:dyDescent="0.2">
      <c r="A234" s="485" t="s">
        <v>2345</v>
      </c>
      <c r="B234" s="485"/>
      <c r="C234" s="485"/>
      <c r="D234" s="121" t="s">
        <v>2319</v>
      </c>
      <c r="E234" s="196">
        <v>2</v>
      </c>
      <c r="F234" s="197"/>
      <c r="G234" s="140"/>
      <c r="H234" s="140"/>
      <c r="I234" s="140"/>
      <c r="J234" s="143"/>
    </row>
    <row r="235" spans="1:10" ht="15" customHeight="1" x14ac:dyDescent="0.2">
      <c r="A235" s="485" t="s">
        <v>2335</v>
      </c>
      <c r="B235" s="485"/>
      <c r="C235" s="485"/>
      <c r="D235" s="121" t="s">
        <v>2319</v>
      </c>
      <c r="E235" s="196">
        <v>1</v>
      </c>
      <c r="F235" s="197"/>
      <c r="G235" s="140"/>
      <c r="H235" s="140"/>
      <c r="I235" s="140"/>
      <c r="J235" s="143"/>
    </row>
    <row r="236" spans="1:10" x14ac:dyDescent="0.2">
      <c r="A236" s="485" t="s">
        <v>2328</v>
      </c>
      <c r="B236" s="485"/>
      <c r="C236" s="485"/>
      <c r="D236" s="121" t="s">
        <v>2329</v>
      </c>
      <c r="E236" s="196">
        <v>1</v>
      </c>
      <c r="F236" s="197"/>
      <c r="G236" s="140"/>
      <c r="H236" s="140"/>
      <c r="I236" s="140"/>
      <c r="J236" s="143"/>
    </row>
    <row r="237" spans="1:10" x14ac:dyDescent="0.2">
      <c r="A237" s="498" t="s">
        <v>281</v>
      </c>
      <c r="B237" s="498"/>
      <c r="C237" s="498"/>
      <c r="D237" s="498"/>
      <c r="E237" s="198">
        <f>SUM(E229:E236)</f>
        <v>16</v>
      </c>
      <c r="F237" s="199"/>
      <c r="G237" s="146"/>
      <c r="H237" s="146"/>
      <c r="I237" s="146"/>
      <c r="J237" s="147"/>
    </row>
    <row r="238" spans="1:10" x14ac:dyDescent="0.2">
      <c r="A238" s="483"/>
      <c r="B238" s="483"/>
      <c r="C238" s="483"/>
      <c r="D238" s="483"/>
      <c r="E238" s="483"/>
      <c r="F238" s="501"/>
      <c r="G238" s="501"/>
      <c r="H238" s="501"/>
      <c r="I238" s="501"/>
      <c r="J238" s="501"/>
    </row>
    <row r="239" spans="1:10" x14ac:dyDescent="0.2">
      <c r="A239" s="502" t="s">
        <v>282</v>
      </c>
      <c r="B239" s="502"/>
      <c r="C239" s="502"/>
      <c r="D239" s="502"/>
      <c r="E239" s="502"/>
      <c r="F239" s="502"/>
      <c r="G239" s="502"/>
      <c r="H239" s="502"/>
      <c r="I239" s="502"/>
      <c r="J239" s="502"/>
    </row>
    <row r="240" spans="1:10" x14ac:dyDescent="0.2">
      <c r="A240" s="503" t="s">
        <v>283</v>
      </c>
      <c r="B240" s="503"/>
      <c r="C240" s="503"/>
      <c r="D240" s="503"/>
      <c r="E240" s="503"/>
      <c r="F240" s="503"/>
      <c r="G240" s="503"/>
      <c r="H240" s="503"/>
      <c r="I240" s="503"/>
      <c r="J240" s="503"/>
    </row>
    <row r="241" spans="1:10" x14ac:dyDescent="0.2">
      <c r="A241" s="547" t="s">
        <v>484</v>
      </c>
      <c r="B241" s="547"/>
      <c r="C241" s="547"/>
      <c r="D241" s="547"/>
      <c r="E241" s="547"/>
      <c r="F241" s="547"/>
      <c r="G241" s="547"/>
      <c r="H241" s="547"/>
      <c r="I241" s="547"/>
      <c r="J241" s="547"/>
    </row>
    <row r="242" spans="1:10" x14ac:dyDescent="0.2">
      <c r="A242" s="548" t="s">
        <v>485</v>
      </c>
      <c r="B242" s="548"/>
      <c r="C242" s="548"/>
      <c r="D242" s="548"/>
      <c r="E242" s="548"/>
      <c r="F242" s="548"/>
      <c r="G242" s="548"/>
      <c r="H242" s="548"/>
      <c r="I242" s="548"/>
      <c r="J242" s="548"/>
    </row>
    <row r="243" spans="1:10" x14ac:dyDescent="0.2">
      <c r="A243" s="547" t="s">
        <v>486</v>
      </c>
      <c r="B243" s="547"/>
      <c r="C243" s="547"/>
      <c r="D243" s="547"/>
      <c r="E243" s="547"/>
      <c r="F243" s="547"/>
      <c r="G243" s="547"/>
      <c r="H243" s="547"/>
      <c r="I243" s="547"/>
      <c r="J243" s="547"/>
    </row>
    <row r="244" spans="1:10" x14ac:dyDescent="0.2">
      <c r="A244" s="483"/>
      <c r="B244" s="483"/>
      <c r="C244" s="483"/>
      <c r="D244" s="483"/>
      <c r="E244" s="483"/>
      <c r="F244" s="483"/>
      <c r="G244" s="483"/>
      <c r="H244" s="483"/>
      <c r="I244" s="483"/>
      <c r="J244" s="483"/>
    </row>
    <row r="245" spans="1:10" x14ac:dyDescent="0.2">
      <c r="A245" s="506" t="s">
        <v>359</v>
      </c>
      <c r="B245" s="506"/>
      <c r="C245" s="506"/>
      <c r="D245" s="506"/>
      <c r="E245" s="506"/>
      <c r="F245" s="506"/>
      <c r="G245" s="506"/>
      <c r="H245" s="506"/>
      <c r="I245" s="506"/>
      <c r="J245" s="506"/>
    </row>
    <row r="246" spans="1:10" x14ac:dyDescent="0.2">
      <c r="A246" s="483"/>
      <c r="B246" s="483"/>
      <c r="C246" s="483"/>
      <c r="D246" s="483"/>
      <c r="E246" s="483"/>
      <c r="F246" s="483"/>
      <c r="G246" s="483"/>
      <c r="H246" s="483"/>
      <c r="I246" s="483"/>
      <c r="J246" s="483"/>
    </row>
    <row r="247" spans="1:10" x14ac:dyDescent="0.2">
      <c r="A247" s="483"/>
      <c r="B247" s="483"/>
      <c r="C247" s="483"/>
      <c r="D247" s="483"/>
      <c r="E247" s="483"/>
      <c r="F247" s="483"/>
      <c r="G247" s="483"/>
      <c r="H247" s="483"/>
      <c r="I247" s="483"/>
      <c r="J247" s="483"/>
    </row>
    <row r="248" spans="1:10" x14ac:dyDescent="0.2">
      <c r="A248" s="483"/>
      <c r="B248" s="483"/>
      <c r="C248" s="483"/>
      <c r="D248" s="483"/>
      <c r="E248" s="483"/>
      <c r="F248" s="483"/>
      <c r="G248" s="483"/>
      <c r="H248" s="483"/>
      <c r="I248" s="483"/>
      <c r="J248" s="483"/>
    </row>
    <row r="249" spans="1:10" x14ac:dyDescent="0.2">
      <c r="A249" s="483"/>
      <c r="B249" s="483"/>
      <c r="C249" s="483"/>
      <c r="D249" s="483"/>
      <c r="E249" s="483"/>
      <c r="F249" s="483"/>
      <c r="G249" s="483"/>
      <c r="H249" s="483"/>
      <c r="I249" s="483"/>
      <c r="J249" s="483"/>
    </row>
    <row r="250" spans="1:10" ht="22.5" x14ac:dyDescent="0.2">
      <c r="A250" s="502" t="s">
        <v>289</v>
      </c>
      <c r="B250" s="502"/>
      <c r="C250" s="502"/>
      <c r="D250" s="502"/>
      <c r="E250" s="502"/>
      <c r="F250" s="148" t="s">
        <v>290</v>
      </c>
      <c r="G250" s="148" t="s">
        <v>291</v>
      </c>
      <c r="H250" s="148" t="s">
        <v>292</v>
      </c>
      <c r="I250" s="148" t="s">
        <v>293</v>
      </c>
      <c r="J250" s="148" t="s">
        <v>294</v>
      </c>
    </row>
    <row r="251" spans="1:10" x14ac:dyDescent="0.2">
      <c r="A251" s="502" t="s">
        <v>295</v>
      </c>
      <c r="B251" s="502"/>
      <c r="C251" s="502"/>
      <c r="D251" s="502"/>
      <c r="E251" s="502"/>
      <c r="F251" s="502"/>
      <c r="G251" s="502"/>
      <c r="H251" s="502"/>
      <c r="I251" s="502"/>
      <c r="J251" s="502"/>
    </row>
    <row r="252" spans="1:10" x14ac:dyDescent="0.2">
      <c r="A252" s="547" t="s">
        <v>487</v>
      </c>
      <c r="B252" s="547"/>
      <c r="C252" s="547"/>
      <c r="D252" s="547"/>
      <c r="E252" s="547"/>
      <c r="F252" s="200"/>
      <c r="G252" s="137"/>
      <c r="H252" s="137"/>
      <c r="I252" s="137"/>
      <c r="J252" s="137"/>
    </row>
    <row r="253" spans="1:10" x14ac:dyDescent="0.2">
      <c r="A253" s="547" t="s">
        <v>488</v>
      </c>
      <c r="B253" s="547"/>
      <c r="C253" s="547"/>
      <c r="D253" s="547"/>
      <c r="E253" s="547"/>
      <c r="F253" s="200"/>
      <c r="G253" s="137"/>
      <c r="H253" s="137"/>
      <c r="I253" s="137"/>
      <c r="J253" s="137"/>
    </row>
    <row r="254" spans="1:10" x14ac:dyDescent="0.2">
      <c r="A254" s="547" t="s">
        <v>489</v>
      </c>
      <c r="B254" s="547"/>
      <c r="C254" s="547"/>
      <c r="D254" s="547"/>
      <c r="E254" s="547"/>
      <c r="F254" s="200"/>
      <c r="G254" s="137"/>
      <c r="H254" s="137"/>
      <c r="I254" s="137"/>
      <c r="J254" s="137"/>
    </row>
    <row r="255" spans="1:10" x14ac:dyDescent="0.2">
      <c r="A255" s="507"/>
      <c r="B255" s="507"/>
      <c r="C255" s="507"/>
      <c r="D255" s="507"/>
      <c r="E255" s="507"/>
      <c r="F255" s="200"/>
      <c r="G255" s="137"/>
      <c r="H255" s="137"/>
      <c r="I255" s="137"/>
      <c r="J255" s="137"/>
    </row>
    <row r="256" spans="1:10" ht="25.5" customHeight="1" x14ac:dyDescent="0.2">
      <c r="A256" s="502" t="s">
        <v>300</v>
      </c>
      <c r="B256" s="502"/>
      <c r="C256" s="502"/>
      <c r="D256" s="502"/>
      <c r="E256" s="502"/>
      <c r="F256" s="502"/>
      <c r="G256" s="502"/>
      <c r="H256" s="502"/>
      <c r="I256" s="502"/>
      <c r="J256" s="502"/>
    </row>
    <row r="257" spans="1:10" x14ac:dyDescent="0.2">
      <c r="A257" s="549" t="s">
        <v>490</v>
      </c>
      <c r="B257" s="549"/>
      <c r="C257" s="549"/>
      <c r="D257" s="549"/>
      <c r="E257" s="549"/>
      <c r="F257" s="200"/>
      <c r="G257" s="137"/>
      <c r="H257" s="137"/>
      <c r="I257" s="137"/>
      <c r="J257" s="137"/>
    </row>
    <row r="258" spans="1:10" x14ac:dyDescent="0.2">
      <c r="A258" s="547" t="s">
        <v>491</v>
      </c>
      <c r="B258" s="547"/>
      <c r="C258" s="547"/>
      <c r="D258" s="547"/>
      <c r="E258" s="547"/>
      <c r="F258" s="200"/>
      <c r="G258" s="137"/>
      <c r="H258" s="137"/>
      <c r="I258" s="137"/>
      <c r="J258" s="137"/>
    </row>
    <row r="259" spans="1:10" ht="15" customHeight="1" x14ac:dyDescent="0.2">
      <c r="A259" s="547" t="s">
        <v>492</v>
      </c>
      <c r="B259" s="547"/>
      <c r="C259" s="547"/>
      <c r="D259" s="547"/>
      <c r="E259" s="547"/>
      <c r="F259" s="200"/>
      <c r="G259" s="137"/>
      <c r="H259" s="137"/>
      <c r="I259" s="137"/>
      <c r="J259" s="137"/>
    </row>
    <row r="260" spans="1:10" ht="15" customHeight="1" x14ac:dyDescent="0.2">
      <c r="A260" s="483"/>
      <c r="B260" s="483"/>
      <c r="C260" s="483"/>
      <c r="D260" s="483"/>
      <c r="E260" s="483"/>
      <c r="F260" s="483"/>
      <c r="G260" s="483"/>
      <c r="H260" s="483"/>
      <c r="I260" s="483"/>
      <c r="J260" s="483"/>
    </row>
    <row r="261" spans="1:10" x14ac:dyDescent="0.2">
      <c r="A261" s="492" t="s">
        <v>493</v>
      </c>
      <c r="B261" s="492"/>
      <c r="C261" s="492"/>
      <c r="D261" s="492"/>
      <c r="E261" s="492"/>
      <c r="F261" s="492"/>
      <c r="G261" s="492"/>
      <c r="H261" s="492"/>
      <c r="I261" s="492"/>
      <c r="J261" s="492"/>
    </row>
    <row r="262" spans="1:10" x14ac:dyDescent="0.2">
      <c r="A262" s="493" t="s">
        <v>269</v>
      </c>
      <c r="B262" s="493"/>
      <c r="C262" s="493"/>
      <c r="D262" s="475"/>
      <c r="E262" s="475"/>
      <c r="F262" s="475"/>
      <c r="G262" s="475"/>
      <c r="H262" s="475"/>
      <c r="I262" s="475"/>
      <c r="J262" s="475"/>
    </row>
    <row r="263" spans="1:10" x14ac:dyDescent="0.2">
      <c r="A263" s="483"/>
      <c r="B263" s="483"/>
      <c r="C263" s="483"/>
      <c r="D263" s="483"/>
      <c r="E263" s="483"/>
      <c r="F263" s="483"/>
      <c r="G263" s="483"/>
      <c r="H263" s="483"/>
      <c r="I263" s="483"/>
      <c r="J263" s="483"/>
    </row>
    <row r="264" spans="1:10" x14ac:dyDescent="0.2">
      <c r="A264" s="482" t="s">
        <v>271</v>
      </c>
      <c r="B264" s="482"/>
      <c r="C264" s="482"/>
      <c r="D264" s="482"/>
      <c r="E264" s="482"/>
      <c r="F264" s="482"/>
      <c r="G264" s="482"/>
      <c r="H264" s="482"/>
      <c r="I264" s="482"/>
      <c r="J264" s="482"/>
    </row>
    <row r="265" spans="1:10" ht="33.75" x14ac:dyDescent="0.2">
      <c r="A265" s="131" t="s">
        <v>225</v>
      </c>
      <c r="B265" s="493" t="s">
        <v>224</v>
      </c>
      <c r="C265" s="493"/>
      <c r="D265" s="493"/>
      <c r="E265" s="120" t="str">
        <f>E19</f>
        <v>Actuals           2013-2014</v>
      </c>
      <c r="F265" s="120" t="str">
        <f t="shared" ref="F265:J265" si="48">F19</f>
        <v>Approved Estimates          2014-2015</v>
      </c>
      <c r="G265" s="120" t="str">
        <f t="shared" si="48"/>
        <v>Revised Estimates                 2014-2015</v>
      </c>
      <c r="H265" s="120" t="str">
        <f t="shared" si="48"/>
        <v>Budget Estimates      2015-2016</v>
      </c>
      <c r="I265" s="120" t="str">
        <f t="shared" si="48"/>
        <v>Forward Estimates     2016-2017</v>
      </c>
      <c r="J265" s="120" t="str">
        <f t="shared" si="48"/>
        <v>Forward Estimates     2017-2018</v>
      </c>
    </row>
    <row r="266" spans="1:10" x14ac:dyDescent="0.2">
      <c r="A266" s="121"/>
      <c r="B266" s="485"/>
      <c r="C266" s="485"/>
      <c r="D266" s="485"/>
      <c r="E266" s="122"/>
      <c r="F266" s="192"/>
      <c r="G266" s="122"/>
      <c r="H266" s="123"/>
      <c r="I266" s="133"/>
      <c r="J266" s="122"/>
    </row>
    <row r="267" spans="1:10" ht="15" customHeight="1" x14ac:dyDescent="0.2">
      <c r="A267" s="487" t="s">
        <v>454</v>
      </c>
      <c r="B267" s="487"/>
      <c r="C267" s="487"/>
      <c r="D267" s="487"/>
      <c r="E267" s="124">
        <f t="shared" ref="E267:J267" si="49">SUM(E266:E266)</f>
        <v>0</v>
      </c>
      <c r="F267" s="124">
        <f t="shared" si="49"/>
        <v>0</v>
      </c>
      <c r="G267" s="124">
        <f t="shared" si="49"/>
        <v>0</v>
      </c>
      <c r="H267" s="124">
        <f t="shared" si="49"/>
        <v>0</v>
      </c>
      <c r="I267" s="124">
        <f t="shared" si="49"/>
        <v>0</v>
      </c>
      <c r="J267" s="124">
        <f t="shared" si="49"/>
        <v>0</v>
      </c>
    </row>
    <row r="268" spans="1:10" x14ac:dyDescent="0.2">
      <c r="A268" s="483"/>
      <c r="B268" s="483"/>
      <c r="C268" s="483"/>
      <c r="D268" s="483"/>
      <c r="E268" s="483"/>
      <c r="F268" s="483"/>
      <c r="G268" s="483"/>
      <c r="H268" s="483"/>
      <c r="I268" s="483"/>
      <c r="J268" s="483"/>
    </row>
    <row r="269" spans="1:10" x14ac:dyDescent="0.2">
      <c r="A269" s="482" t="s">
        <v>262</v>
      </c>
      <c r="B269" s="482"/>
      <c r="C269" s="482"/>
      <c r="D269" s="482"/>
      <c r="E269" s="482"/>
      <c r="F269" s="482"/>
      <c r="G269" s="482"/>
      <c r="H269" s="482"/>
      <c r="I269" s="482"/>
      <c r="J269" s="482"/>
    </row>
    <row r="270" spans="1:10" ht="33.75" x14ac:dyDescent="0.2">
      <c r="A270" s="131" t="s">
        <v>225</v>
      </c>
      <c r="B270" s="493" t="s">
        <v>224</v>
      </c>
      <c r="C270" s="493"/>
      <c r="D270" s="493"/>
      <c r="E270" s="120" t="str">
        <f>E19</f>
        <v>Actuals           2013-2014</v>
      </c>
      <c r="F270" s="120" t="str">
        <f t="shared" ref="F270:J270" si="50">F19</f>
        <v>Approved Estimates          2014-2015</v>
      </c>
      <c r="G270" s="120" t="str">
        <f t="shared" si="50"/>
        <v>Revised Estimates                 2014-2015</v>
      </c>
      <c r="H270" s="120" t="str">
        <f t="shared" si="50"/>
        <v>Budget Estimates      2015-2016</v>
      </c>
      <c r="I270" s="120" t="str">
        <f t="shared" si="50"/>
        <v>Forward Estimates     2016-2017</v>
      </c>
      <c r="J270" s="120" t="str">
        <f t="shared" si="50"/>
        <v>Forward Estimates     2017-2018</v>
      </c>
    </row>
    <row r="271" spans="1:10" x14ac:dyDescent="0.2">
      <c r="A271" s="493" t="s">
        <v>6</v>
      </c>
      <c r="B271" s="493"/>
      <c r="C271" s="493"/>
      <c r="D271" s="493"/>
      <c r="E271" s="493"/>
      <c r="F271" s="493"/>
      <c r="G271" s="493"/>
      <c r="H271" s="493"/>
      <c r="I271" s="493"/>
      <c r="J271" s="137"/>
    </row>
    <row r="272" spans="1:10" x14ac:dyDescent="0.2">
      <c r="A272" s="213">
        <v>210</v>
      </c>
      <c r="B272" s="483" t="s">
        <v>6</v>
      </c>
      <c r="C272" s="483"/>
      <c r="D272" s="483"/>
      <c r="E272" s="157">
        <v>0</v>
      </c>
      <c r="F272" s="155">
        <v>0</v>
      </c>
      <c r="G272" s="157">
        <v>0</v>
      </c>
      <c r="H272" s="156">
        <v>0</v>
      </c>
      <c r="I272" s="157">
        <v>0</v>
      </c>
      <c r="J272" s="157">
        <v>0</v>
      </c>
    </row>
    <row r="273" spans="1:10" x14ac:dyDescent="0.2">
      <c r="A273" s="213">
        <v>212</v>
      </c>
      <c r="B273" s="483" t="s">
        <v>8</v>
      </c>
      <c r="C273" s="483"/>
      <c r="D273" s="483"/>
      <c r="E273" s="157">
        <v>21888.11</v>
      </c>
      <c r="F273" s="155">
        <v>89800</v>
      </c>
      <c r="G273" s="157">
        <v>89800</v>
      </c>
      <c r="H273" s="156">
        <v>89800</v>
      </c>
      <c r="I273" s="157">
        <v>89800</v>
      </c>
      <c r="J273" s="157">
        <v>89800</v>
      </c>
    </row>
    <row r="274" spans="1:10" x14ac:dyDescent="0.2">
      <c r="A274" s="213">
        <v>216</v>
      </c>
      <c r="B274" s="483" t="s">
        <v>9</v>
      </c>
      <c r="C274" s="483"/>
      <c r="D274" s="483"/>
      <c r="E274" s="157">
        <v>0</v>
      </c>
      <c r="F274" s="155">
        <v>0</v>
      </c>
      <c r="G274" s="157">
        <v>0</v>
      </c>
      <c r="H274" s="156">
        <v>0</v>
      </c>
      <c r="I274" s="157">
        <v>0</v>
      </c>
      <c r="J274" s="157">
        <v>0</v>
      </c>
    </row>
    <row r="275" spans="1:10" x14ac:dyDescent="0.2">
      <c r="A275" s="213">
        <v>218</v>
      </c>
      <c r="B275" s="483" t="s">
        <v>272</v>
      </c>
      <c r="C275" s="483"/>
      <c r="D275" s="483"/>
      <c r="E275" s="157">
        <v>0</v>
      </c>
      <c r="F275" s="155">
        <v>0</v>
      </c>
      <c r="G275" s="157">
        <v>0</v>
      </c>
      <c r="H275" s="156">
        <v>0</v>
      </c>
      <c r="I275" s="157">
        <v>0</v>
      </c>
      <c r="J275" s="157">
        <v>0</v>
      </c>
    </row>
    <row r="276" spans="1:10" ht="15" customHeight="1" x14ac:dyDescent="0.2">
      <c r="A276" s="497" t="s">
        <v>273</v>
      </c>
      <c r="B276" s="497"/>
      <c r="C276" s="497"/>
      <c r="D276" s="497"/>
      <c r="E276" s="132">
        <f>SUM(E272:E275)</f>
        <v>21888.11</v>
      </c>
      <c r="F276" s="132">
        <f t="shared" ref="F276:G276" si="51">SUM(F272:F275)</f>
        <v>89800</v>
      </c>
      <c r="G276" s="132">
        <f t="shared" si="51"/>
        <v>89800</v>
      </c>
      <c r="H276" s="132">
        <f>SUM(H272:H275)</f>
        <v>89800</v>
      </c>
      <c r="I276" s="132">
        <f t="shared" ref="I276:J276" si="52">SUM(I272:I275)</f>
        <v>89800</v>
      </c>
      <c r="J276" s="132">
        <f t="shared" si="52"/>
        <v>89800</v>
      </c>
    </row>
    <row r="277" spans="1:10" ht="15" customHeight="1" x14ac:dyDescent="0.2">
      <c r="A277" s="497" t="s">
        <v>274</v>
      </c>
      <c r="B277" s="497"/>
      <c r="C277" s="497"/>
      <c r="D277" s="497"/>
      <c r="E277" s="497"/>
      <c r="F277" s="497"/>
      <c r="G277" s="497"/>
      <c r="H277" s="497"/>
      <c r="I277" s="497"/>
      <c r="J277" s="137"/>
    </row>
    <row r="278" spans="1:10" x14ac:dyDescent="0.2">
      <c r="A278" s="213">
        <v>220</v>
      </c>
      <c r="B278" s="483" t="s">
        <v>494</v>
      </c>
      <c r="C278" s="483"/>
      <c r="D278" s="483"/>
      <c r="E278" s="157">
        <v>0</v>
      </c>
      <c r="F278" s="155">
        <v>2000</v>
      </c>
      <c r="G278" s="157">
        <v>2000</v>
      </c>
      <c r="H278" s="156">
        <v>2000</v>
      </c>
      <c r="I278" s="157">
        <v>2000</v>
      </c>
      <c r="J278" s="157">
        <v>2000</v>
      </c>
    </row>
    <row r="279" spans="1:10" x14ac:dyDescent="0.2">
      <c r="A279" s="213">
        <v>224</v>
      </c>
      <c r="B279" s="483" t="s">
        <v>187</v>
      </c>
      <c r="C279" s="483"/>
      <c r="D279" s="483"/>
      <c r="E279" s="157">
        <v>1827.35</v>
      </c>
      <c r="F279" s="155">
        <v>12000</v>
      </c>
      <c r="G279" s="157">
        <v>12000</v>
      </c>
      <c r="H279" s="156">
        <v>12000</v>
      </c>
      <c r="I279" s="157">
        <v>12000</v>
      </c>
      <c r="J279" s="157">
        <v>12000</v>
      </c>
    </row>
    <row r="280" spans="1:10" x14ac:dyDescent="0.2">
      <c r="A280" s="213">
        <v>226</v>
      </c>
      <c r="B280" s="483" t="s">
        <v>188</v>
      </c>
      <c r="C280" s="483"/>
      <c r="D280" s="483"/>
      <c r="E280" s="157">
        <v>2100</v>
      </c>
      <c r="F280" s="155">
        <v>6000</v>
      </c>
      <c r="G280" s="157">
        <v>6000</v>
      </c>
      <c r="H280" s="156">
        <v>6000</v>
      </c>
      <c r="I280" s="157">
        <v>6000</v>
      </c>
      <c r="J280" s="157">
        <v>6000</v>
      </c>
    </row>
    <row r="281" spans="1:10" x14ac:dyDescent="0.2">
      <c r="A281" s="213">
        <v>228</v>
      </c>
      <c r="B281" s="483" t="s">
        <v>189</v>
      </c>
      <c r="C281" s="483"/>
      <c r="D281" s="483"/>
      <c r="E281" s="157">
        <v>991.5</v>
      </c>
      <c r="F281" s="155">
        <v>4000</v>
      </c>
      <c r="G281" s="157">
        <v>4000</v>
      </c>
      <c r="H281" s="156">
        <v>4000</v>
      </c>
      <c r="I281" s="157">
        <v>4000</v>
      </c>
      <c r="J281" s="157">
        <v>4000</v>
      </c>
    </row>
    <row r="282" spans="1:10" x14ac:dyDescent="0.2">
      <c r="A282" s="213">
        <v>229</v>
      </c>
      <c r="B282" s="483" t="s">
        <v>495</v>
      </c>
      <c r="C282" s="483"/>
      <c r="D282" s="483"/>
      <c r="E282" s="157">
        <v>60600</v>
      </c>
      <c r="F282" s="155">
        <v>10000</v>
      </c>
      <c r="G282" s="157">
        <v>10000</v>
      </c>
      <c r="H282" s="156">
        <f>10000-5000</f>
        <v>5000</v>
      </c>
      <c r="I282" s="157">
        <f>10000-5000</f>
        <v>5000</v>
      </c>
      <c r="J282" s="157">
        <f>10000-5000</f>
        <v>5000</v>
      </c>
    </row>
    <row r="283" spans="1:10" x14ac:dyDescent="0.2">
      <c r="A283" s="213">
        <v>232</v>
      </c>
      <c r="B283" s="483" t="s">
        <v>192</v>
      </c>
      <c r="C283" s="483"/>
      <c r="D283" s="483"/>
      <c r="E283" s="157">
        <v>0</v>
      </c>
      <c r="F283" s="155">
        <v>2700</v>
      </c>
      <c r="G283" s="157">
        <v>2700</v>
      </c>
      <c r="H283" s="156">
        <v>2700</v>
      </c>
      <c r="I283" s="157">
        <v>2700</v>
      </c>
      <c r="J283" s="157">
        <v>2700</v>
      </c>
    </row>
    <row r="284" spans="1:10" x14ac:dyDescent="0.2">
      <c r="A284" s="213">
        <v>234</v>
      </c>
      <c r="B284" s="483" t="s">
        <v>496</v>
      </c>
      <c r="C284" s="483"/>
      <c r="D284" s="483"/>
      <c r="E284" s="157">
        <v>15000</v>
      </c>
      <c r="F284" s="155">
        <v>30000</v>
      </c>
      <c r="G284" s="157">
        <v>30000</v>
      </c>
      <c r="H284" s="156">
        <v>30000</v>
      </c>
      <c r="I284" s="157">
        <v>30000</v>
      </c>
      <c r="J284" s="157">
        <v>30000</v>
      </c>
    </row>
    <row r="285" spans="1:10" x14ac:dyDescent="0.2">
      <c r="A285" s="213">
        <v>236</v>
      </c>
      <c r="B285" s="483" t="s">
        <v>194</v>
      </c>
      <c r="C285" s="483"/>
      <c r="D285" s="483"/>
      <c r="E285" s="157">
        <v>0</v>
      </c>
      <c r="F285" s="155">
        <v>10000</v>
      </c>
      <c r="G285" s="157">
        <v>10000</v>
      </c>
      <c r="H285" s="156">
        <f>10000+5000</f>
        <v>15000</v>
      </c>
      <c r="I285" s="157">
        <f>10000+5000</f>
        <v>15000</v>
      </c>
      <c r="J285" s="157">
        <f>10000+5000</f>
        <v>15000</v>
      </c>
    </row>
    <row r="286" spans="1:10" x14ac:dyDescent="0.2">
      <c r="A286" s="213">
        <v>246</v>
      </c>
      <c r="B286" s="483" t="s">
        <v>199</v>
      </c>
      <c r="C286" s="483"/>
      <c r="D286" s="483"/>
      <c r="E286" s="157">
        <v>0</v>
      </c>
      <c r="F286" s="155">
        <v>2000</v>
      </c>
      <c r="G286" s="157">
        <v>2000</v>
      </c>
      <c r="H286" s="156">
        <v>2000</v>
      </c>
      <c r="I286" s="157">
        <v>2000</v>
      </c>
      <c r="J286" s="157">
        <v>2000</v>
      </c>
    </row>
    <row r="287" spans="1:10" x14ac:dyDescent="0.2">
      <c r="A287" s="213">
        <v>262</v>
      </c>
      <c r="B287" s="483" t="s">
        <v>203</v>
      </c>
      <c r="C287" s="483"/>
      <c r="D287" s="483"/>
      <c r="E287" s="157">
        <v>420</v>
      </c>
      <c r="F287" s="155">
        <v>0</v>
      </c>
      <c r="G287" s="157">
        <v>0</v>
      </c>
      <c r="H287" s="156">
        <v>0</v>
      </c>
      <c r="I287" s="157">
        <v>0</v>
      </c>
      <c r="J287" s="157">
        <v>0</v>
      </c>
    </row>
    <row r="288" spans="1:10" x14ac:dyDescent="0.2">
      <c r="A288" s="213">
        <v>280</v>
      </c>
      <c r="B288" s="483" t="s">
        <v>215</v>
      </c>
      <c r="C288" s="483"/>
      <c r="D288" s="483"/>
      <c r="E288" s="157">
        <v>0</v>
      </c>
      <c r="F288" s="155">
        <v>1500</v>
      </c>
      <c r="G288" s="157">
        <v>1500</v>
      </c>
      <c r="H288" s="156">
        <v>1500</v>
      </c>
      <c r="I288" s="157">
        <v>1500</v>
      </c>
      <c r="J288" s="157">
        <v>1500</v>
      </c>
    </row>
    <row r="289" spans="1:10" ht="15" customHeight="1" x14ac:dyDescent="0.2">
      <c r="A289" s="497" t="s">
        <v>276</v>
      </c>
      <c r="B289" s="497"/>
      <c r="C289" s="497"/>
      <c r="D289" s="497"/>
      <c r="E289" s="132">
        <f t="shared" ref="E289:J289" si="53">SUM(E278:E288)</f>
        <v>80938.850000000006</v>
      </c>
      <c r="F289" s="193">
        <f t="shared" si="53"/>
        <v>80200</v>
      </c>
      <c r="G289" s="132">
        <f t="shared" si="53"/>
        <v>80200</v>
      </c>
      <c r="H289" s="132">
        <f>SUM(H278:H288)</f>
        <v>80200</v>
      </c>
      <c r="I289" s="132">
        <f t="shared" si="53"/>
        <v>80200</v>
      </c>
      <c r="J289" s="132">
        <f t="shared" si="53"/>
        <v>80200</v>
      </c>
    </row>
    <row r="290" spans="1:10" ht="18" customHeight="1" x14ac:dyDescent="0.2">
      <c r="A290" s="498" t="s">
        <v>277</v>
      </c>
      <c r="B290" s="498"/>
      <c r="C290" s="498"/>
      <c r="D290" s="498"/>
      <c r="E290" s="134">
        <f t="shared" ref="E290:J290" si="54">SUM(E276,E289)</f>
        <v>102826.96</v>
      </c>
      <c r="F290" s="134">
        <f t="shared" si="54"/>
        <v>170000</v>
      </c>
      <c r="G290" s="134">
        <f t="shared" si="54"/>
        <v>170000</v>
      </c>
      <c r="H290" s="134">
        <f>SUM(H276,H289)</f>
        <v>170000</v>
      </c>
      <c r="I290" s="134">
        <f t="shared" si="54"/>
        <v>170000</v>
      </c>
      <c r="J290" s="134">
        <f t="shared" si="54"/>
        <v>170000</v>
      </c>
    </row>
    <row r="291" spans="1:10" ht="15.75" customHeight="1" x14ac:dyDescent="0.2">
      <c r="A291" s="536"/>
      <c r="B291" s="536"/>
      <c r="C291" s="536"/>
      <c r="D291" s="536"/>
      <c r="E291" s="536"/>
      <c r="F291" s="536"/>
      <c r="G291" s="536"/>
      <c r="H291" s="536"/>
      <c r="I291" s="536"/>
      <c r="J291" s="536"/>
    </row>
    <row r="292" spans="1:10" ht="17.25" customHeight="1" x14ac:dyDescent="0.2">
      <c r="A292" s="500" t="s">
        <v>14</v>
      </c>
      <c r="B292" s="500"/>
      <c r="C292" s="500"/>
      <c r="D292" s="500"/>
      <c r="E292" s="500"/>
      <c r="F292" s="500"/>
      <c r="G292" s="500"/>
      <c r="H292" s="500"/>
      <c r="I292" s="500"/>
      <c r="J292" s="500"/>
    </row>
    <row r="293" spans="1:10" ht="15.6" customHeight="1" x14ac:dyDescent="0.2">
      <c r="A293" s="484" t="s">
        <v>224</v>
      </c>
      <c r="B293" s="484"/>
      <c r="C293" s="484"/>
      <c r="D293" s="484"/>
      <c r="E293" s="482" t="str">
        <f>E19</f>
        <v>Actuals           2013-2014</v>
      </c>
      <c r="F293" s="482" t="str">
        <f t="shared" ref="F293:J293" si="55">F19</f>
        <v>Approved Estimates          2014-2015</v>
      </c>
      <c r="G293" s="482" t="str">
        <f t="shared" si="55"/>
        <v>Revised Estimates                 2014-2015</v>
      </c>
      <c r="H293" s="482" t="str">
        <f t="shared" si="55"/>
        <v>Budget Estimates      2015-2016</v>
      </c>
      <c r="I293" s="482" t="str">
        <f t="shared" si="55"/>
        <v>Forward Estimates     2016-2017</v>
      </c>
      <c r="J293" s="482" t="str">
        <f t="shared" si="55"/>
        <v>Forward Estimates     2017-2018</v>
      </c>
    </row>
    <row r="294" spans="1:10" ht="15" customHeight="1" x14ac:dyDescent="0.2">
      <c r="A294" s="119" t="s">
        <v>225</v>
      </c>
      <c r="B294" s="119" t="s">
        <v>226</v>
      </c>
      <c r="C294" s="484" t="s">
        <v>227</v>
      </c>
      <c r="D294" s="484"/>
      <c r="E294" s="475"/>
      <c r="F294" s="475"/>
      <c r="G294" s="475"/>
      <c r="H294" s="475"/>
      <c r="I294" s="475"/>
      <c r="J294" s="475"/>
    </row>
    <row r="295" spans="1:10" x14ac:dyDescent="0.2">
      <c r="A295" s="135"/>
      <c r="B295" s="135"/>
      <c r="C295" s="497"/>
      <c r="D295" s="497"/>
      <c r="E295" s="133"/>
      <c r="F295" s="155"/>
      <c r="G295" s="133"/>
      <c r="H295" s="123"/>
      <c r="I295" s="133"/>
      <c r="J295" s="122"/>
    </row>
    <row r="296" spans="1:10" x14ac:dyDescent="0.2">
      <c r="A296" s="487" t="s">
        <v>14</v>
      </c>
      <c r="B296" s="487"/>
      <c r="C296" s="487"/>
      <c r="D296" s="487"/>
      <c r="E296" s="124">
        <v>0</v>
      </c>
      <c r="F296" s="124">
        <v>0</v>
      </c>
      <c r="G296" s="124">
        <v>0</v>
      </c>
      <c r="H296" s="124">
        <v>0</v>
      </c>
      <c r="I296" s="124">
        <v>0</v>
      </c>
      <c r="J296" s="124">
        <v>0</v>
      </c>
    </row>
    <row r="297" spans="1:10" x14ac:dyDescent="0.2">
      <c r="A297" s="537"/>
      <c r="B297" s="537"/>
      <c r="C297" s="537"/>
      <c r="D297" s="537"/>
      <c r="E297" s="537"/>
      <c r="F297" s="537"/>
      <c r="G297" s="537"/>
      <c r="H297" s="537"/>
      <c r="I297" s="537"/>
      <c r="J297" s="537"/>
    </row>
    <row r="298" spans="1:10" x14ac:dyDescent="0.2">
      <c r="A298" s="499" t="s">
        <v>266</v>
      </c>
      <c r="B298" s="499"/>
      <c r="C298" s="499"/>
      <c r="D298" s="499"/>
      <c r="E298" s="499"/>
      <c r="F298" s="508"/>
      <c r="G298" s="508"/>
      <c r="H298" s="508"/>
      <c r="I298" s="508"/>
      <c r="J298" s="508"/>
    </row>
    <row r="299" spans="1:10" ht="15" customHeight="1" x14ac:dyDescent="0.2">
      <c r="A299" s="484" t="s">
        <v>278</v>
      </c>
      <c r="B299" s="484"/>
      <c r="C299" s="484"/>
      <c r="D299" s="120" t="s">
        <v>279</v>
      </c>
      <c r="E299" s="194" t="s">
        <v>280</v>
      </c>
      <c r="F299" s="195"/>
      <c r="G299" s="152"/>
      <c r="H299" s="152"/>
      <c r="I299" s="152"/>
      <c r="J299" s="153"/>
    </row>
    <row r="300" spans="1:10" x14ac:dyDescent="0.2">
      <c r="A300" s="485"/>
      <c r="B300" s="485"/>
      <c r="C300" s="485"/>
      <c r="D300" s="121"/>
      <c r="E300" s="196"/>
      <c r="F300" s="197"/>
      <c r="G300" s="140"/>
      <c r="H300" s="140"/>
      <c r="I300" s="140"/>
      <c r="J300" s="143"/>
    </row>
    <row r="301" spans="1:10" ht="15" customHeight="1" x14ac:dyDescent="0.2">
      <c r="A301" s="485"/>
      <c r="B301" s="485"/>
      <c r="C301" s="485"/>
      <c r="D301" s="121"/>
      <c r="E301" s="196"/>
      <c r="F301" s="197"/>
      <c r="G301" s="140"/>
      <c r="H301" s="140"/>
      <c r="I301" s="140"/>
      <c r="J301" s="143"/>
    </row>
    <row r="302" spans="1:10" ht="15" customHeight="1" x14ac:dyDescent="0.2">
      <c r="A302" s="498" t="s">
        <v>281</v>
      </c>
      <c r="B302" s="498"/>
      <c r="C302" s="498"/>
      <c r="D302" s="498"/>
      <c r="E302" s="198">
        <f>SUM(E300:E301)</f>
        <v>0</v>
      </c>
      <c r="F302" s="199"/>
      <c r="G302" s="146"/>
      <c r="H302" s="146"/>
      <c r="I302" s="146"/>
      <c r="J302" s="147"/>
    </row>
    <row r="303" spans="1:10" x14ac:dyDescent="0.2">
      <c r="A303" s="483"/>
      <c r="B303" s="483"/>
      <c r="C303" s="483"/>
      <c r="D303" s="483"/>
      <c r="E303" s="483"/>
      <c r="F303" s="501"/>
      <c r="G303" s="501"/>
      <c r="H303" s="501"/>
      <c r="I303" s="501"/>
      <c r="J303" s="501"/>
    </row>
    <row r="304" spans="1:10" x14ac:dyDescent="0.2">
      <c r="A304" s="502" t="s">
        <v>282</v>
      </c>
      <c r="B304" s="502"/>
      <c r="C304" s="502"/>
      <c r="D304" s="502"/>
      <c r="E304" s="502"/>
      <c r="F304" s="502"/>
      <c r="G304" s="502"/>
      <c r="H304" s="502"/>
      <c r="I304" s="502"/>
      <c r="J304" s="502"/>
    </row>
    <row r="305" spans="1:10" x14ac:dyDescent="0.2">
      <c r="A305" s="503" t="s">
        <v>283</v>
      </c>
      <c r="B305" s="503"/>
      <c r="C305" s="503"/>
      <c r="D305" s="503"/>
      <c r="E305" s="503"/>
      <c r="F305" s="503"/>
      <c r="G305" s="503"/>
      <c r="H305" s="503"/>
      <c r="I305" s="503"/>
      <c r="J305" s="503"/>
    </row>
    <row r="306" spans="1:10" x14ac:dyDescent="0.2">
      <c r="A306" s="483"/>
      <c r="B306" s="483"/>
      <c r="C306" s="483"/>
      <c r="D306" s="483"/>
      <c r="E306" s="483"/>
      <c r="F306" s="483"/>
      <c r="G306" s="483"/>
      <c r="H306" s="483"/>
      <c r="I306" s="483"/>
      <c r="J306" s="483"/>
    </row>
    <row r="307" spans="1:10" ht="15" customHeight="1" x14ac:dyDescent="0.2">
      <c r="A307" s="483"/>
      <c r="B307" s="483"/>
      <c r="C307" s="483"/>
      <c r="D307" s="483"/>
      <c r="E307" s="483"/>
      <c r="F307" s="483"/>
      <c r="G307" s="483"/>
      <c r="H307" s="483"/>
      <c r="I307" s="483"/>
      <c r="J307" s="483"/>
    </row>
    <row r="308" spans="1:10" x14ac:dyDescent="0.2">
      <c r="A308" s="483"/>
      <c r="B308" s="483"/>
      <c r="C308" s="483"/>
      <c r="D308" s="483"/>
      <c r="E308" s="483"/>
      <c r="F308" s="483"/>
      <c r="G308" s="483"/>
      <c r="H308" s="483"/>
      <c r="I308" s="483"/>
      <c r="J308" s="483"/>
    </row>
    <row r="309" spans="1:10" x14ac:dyDescent="0.2">
      <c r="A309" s="483"/>
      <c r="B309" s="483"/>
      <c r="C309" s="483"/>
      <c r="D309" s="483"/>
      <c r="E309" s="483"/>
      <c r="F309" s="483"/>
      <c r="G309" s="483"/>
      <c r="H309" s="483"/>
      <c r="I309" s="483"/>
      <c r="J309" s="483"/>
    </row>
    <row r="310" spans="1:10" x14ac:dyDescent="0.2">
      <c r="A310" s="506" t="s">
        <v>359</v>
      </c>
      <c r="B310" s="506"/>
      <c r="C310" s="506"/>
      <c r="D310" s="506"/>
      <c r="E310" s="506"/>
      <c r="F310" s="506"/>
      <c r="G310" s="506"/>
      <c r="H310" s="506"/>
      <c r="I310" s="506"/>
      <c r="J310" s="506"/>
    </row>
    <row r="311" spans="1:10" x14ac:dyDescent="0.2">
      <c r="A311" s="483"/>
      <c r="B311" s="483"/>
      <c r="C311" s="483"/>
      <c r="D311" s="483"/>
      <c r="E311" s="483"/>
      <c r="F311" s="483"/>
      <c r="G311" s="483"/>
      <c r="H311" s="483"/>
      <c r="I311" s="483"/>
      <c r="J311" s="483"/>
    </row>
    <row r="312" spans="1:10" x14ac:dyDescent="0.2">
      <c r="A312" s="483"/>
      <c r="B312" s="483"/>
      <c r="C312" s="483"/>
      <c r="D312" s="483"/>
      <c r="E312" s="483"/>
      <c r="F312" s="483"/>
      <c r="G312" s="483"/>
      <c r="H312" s="483"/>
      <c r="I312" s="483"/>
      <c r="J312" s="483"/>
    </row>
    <row r="313" spans="1:10" ht="15" customHeight="1" x14ac:dyDescent="0.2">
      <c r="A313" s="483"/>
      <c r="B313" s="483"/>
      <c r="C313" s="483"/>
      <c r="D313" s="483"/>
      <c r="E313" s="483"/>
      <c r="F313" s="483"/>
      <c r="G313" s="483"/>
      <c r="H313" s="483"/>
      <c r="I313" s="483"/>
      <c r="J313" s="483"/>
    </row>
    <row r="314" spans="1:10" x14ac:dyDescent="0.2">
      <c r="A314" s="483"/>
      <c r="B314" s="483"/>
      <c r="C314" s="483"/>
      <c r="D314" s="483"/>
      <c r="E314" s="483"/>
      <c r="F314" s="483"/>
      <c r="G314" s="483"/>
      <c r="H314" s="483"/>
      <c r="I314" s="483"/>
      <c r="J314" s="483"/>
    </row>
    <row r="315" spans="1:10" ht="22.5" x14ac:dyDescent="0.2">
      <c r="A315" s="502" t="s">
        <v>289</v>
      </c>
      <c r="B315" s="502"/>
      <c r="C315" s="502"/>
      <c r="D315" s="502"/>
      <c r="E315" s="502"/>
      <c r="F315" s="148" t="s">
        <v>290</v>
      </c>
      <c r="G315" s="148" t="s">
        <v>291</v>
      </c>
      <c r="H315" s="148" t="s">
        <v>292</v>
      </c>
      <c r="I315" s="148" t="s">
        <v>293</v>
      </c>
      <c r="J315" s="148" t="s">
        <v>294</v>
      </c>
    </row>
    <row r="316" spans="1:10" x14ac:dyDescent="0.2">
      <c r="A316" s="502" t="s">
        <v>295</v>
      </c>
      <c r="B316" s="502"/>
      <c r="C316" s="502"/>
      <c r="D316" s="502"/>
      <c r="E316" s="502"/>
      <c r="F316" s="502"/>
      <c r="G316" s="502"/>
      <c r="H316" s="502"/>
      <c r="I316" s="502"/>
      <c r="J316" s="502"/>
    </row>
    <row r="317" spans="1:10" x14ac:dyDescent="0.2">
      <c r="A317" s="507" t="s">
        <v>497</v>
      </c>
      <c r="B317" s="507"/>
      <c r="C317" s="507"/>
      <c r="D317" s="507"/>
      <c r="E317" s="507"/>
      <c r="F317" s="200"/>
      <c r="G317" s="137"/>
      <c r="H317" s="137"/>
      <c r="I317" s="137"/>
      <c r="J317" s="137"/>
    </row>
    <row r="318" spans="1:10" ht="15" customHeight="1" x14ac:dyDescent="0.2">
      <c r="A318" s="507" t="s">
        <v>497</v>
      </c>
      <c r="B318" s="507"/>
      <c r="C318" s="507"/>
      <c r="D318" s="507"/>
      <c r="E318" s="507"/>
      <c r="F318" s="200"/>
      <c r="G318" s="137"/>
      <c r="H318" s="137"/>
      <c r="I318" s="137"/>
      <c r="J318" s="137"/>
    </row>
    <row r="319" spans="1:10" x14ac:dyDescent="0.2">
      <c r="A319" s="507" t="s">
        <v>497</v>
      </c>
      <c r="B319" s="507"/>
      <c r="C319" s="507"/>
      <c r="D319" s="507"/>
      <c r="E319" s="507"/>
      <c r="F319" s="200"/>
      <c r="G319" s="137"/>
      <c r="H319" s="137"/>
      <c r="I319" s="137"/>
      <c r="J319" s="137"/>
    </row>
    <row r="320" spans="1:10" x14ac:dyDescent="0.2">
      <c r="A320" s="507"/>
      <c r="B320" s="507"/>
      <c r="C320" s="507"/>
      <c r="D320" s="507"/>
      <c r="E320" s="507"/>
      <c r="F320" s="200"/>
      <c r="G320" s="137"/>
      <c r="H320" s="137"/>
      <c r="I320" s="137"/>
      <c r="J320" s="137"/>
    </row>
    <row r="321" spans="1:10" ht="21" customHeight="1" x14ac:dyDescent="0.2">
      <c r="A321" s="502" t="s">
        <v>300</v>
      </c>
      <c r="B321" s="502"/>
      <c r="C321" s="502"/>
      <c r="D321" s="502"/>
      <c r="E321" s="502"/>
      <c r="F321" s="502"/>
      <c r="G321" s="502"/>
      <c r="H321" s="502"/>
      <c r="I321" s="502"/>
      <c r="J321" s="502"/>
    </row>
    <row r="322" spans="1:10" x14ac:dyDescent="0.2">
      <c r="A322" s="507" t="s">
        <v>497</v>
      </c>
      <c r="B322" s="507"/>
      <c r="C322" s="507"/>
      <c r="D322" s="507"/>
      <c r="E322" s="507"/>
      <c r="F322" s="200"/>
      <c r="G322" s="137"/>
      <c r="H322" s="137"/>
      <c r="I322" s="137"/>
      <c r="J322" s="137"/>
    </row>
    <row r="323" spans="1:10" x14ac:dyDescent="0.2">
      <c r="A323" s="507" t="s">
        <v>497</v>
      </c>
      <c r="B323" s="507"/>
      <c r="C323" s="507"/>
      <c r="D323" s="507"/>
      <c r="E323" s="507"/>
      <c r="F323" s="200"/>
      <c r="G323" s="137"/>
      <c r="H323" s="137"/>
      <c r="I323" s="137"/>
      <c r="J323" s="137"/>
    </row>
    <row r="324" spans="1:10" x14ac:dyDescent="0.2">
      <c r="A324" s="507" t="s">
        <v>497</v>
      </c>
      <c r="B324" s="507"/>
      <c r="C324" s="507"/>
      <c r="D324" s="507"/>
      <c r="E324" s="507"/>
      <c r="F324" s="200"/>
      <c r="G324" s="137"/>
      <c r="H324" s="137"/>
      <c r="I324" s="137"/>
      <c r="J324" s="137"/>
    </row>
    <row r="326" spans="1:10" x14ac:dyDescent="0.2">
      <c r="A326" s="158"/>
      <c r="B326" s="158"/>
      <c r="C326" s="158"/>
      <c r="D326" s="158"/>
      <c r="E326" s="201" t="s">
        <v>332</v>
      </c>
      <c r="F326" s="165"/>
      <c r="G326" s="158"/>
      <c r="H326" s="158"/>
      <c r="I326" s="158"/>
      <c r="J326" s="159" t="s">
        <v>333</v>
      </c>
    </row>
    <row r="327" spans="1:10" ht="34.5" thickBot="1" x14ac:dyDescent="0.25">
      <c r="A327" s="160"/>
      <c r="B327" s="160" t="s">
        <v>181</v>
      </c>
      <c r="C327" s="161"/>
      <c r="D327" s="162"/>
      <c r="E327" s="148" t="str">
        <f>E19</f>
        <v>Actuals           2013-2014</v>
      </c>
      <c r="F327" s="148" t="str">
        <f t="shared" ref="F327:J327" si="56">F19</f>
        <v>Approved Estimates          2014-2015</v>
      </c>
      <c r="G327" s="148" t="str">
        <f t="shared" si="56"/>
        <v>Revised Estimates                 2014-2015</v>
      </c>
      <c r="H327" s="148" t="str">
        <f t="shared" si="56"/>
        <v>Budget Estimates      2015-2016</v>
      </c>
      <c r="I327" s="148" t="str">
        <f t="shared" si="56"/>
        <v>Forward Estimates     2016-2017</v>
      </c>
      <c r="J327" s="148" t="str">
        <f t="shared" si="56"/>
        <v>Forward Estimates     2017-2018</v>
      </c>
    </row>
    <row r="328" spans="1:10" x14ac:dyDescent="0.2">
      <c r="A328" s="165" t="s">
        <v>6</v>
      </c>
      <c r="B328" s="165"/>
      <c r="C328" s="165"/>
      <c r="D328" s="165"/>
      <c r="E328" s="158"/>
      <c r="F328" s="166"/>
      <c r="G328" s="166"/>
      <c r="H328" s="166"/>
      <c r="I328" s="158"/>
      <c r="J328" s="158"/>
    </row>
    <row r="329" spans="1:10" x14ac:dyDescent="0.2">
      <c r="A329" s="158"/>
      <c r="B329" s="158" t="s">
        <v>113</v>
      </c>
      <c r="C329" s="158"/>
      <c r="D329" s="158"/>
      <c r="E329" s="167">
        <f t="shared" ref="E329:J329" si="57">E64</f>
        <v>483329.58</v>
      </c>
      <c r="F329" s="167">
        <f t="shared" si="57"/>
        <v>483600</v>
      </c>
      <c r="G329" s="167">
        <f t="shared" si="57"/>
        <v>483600</v>
      </c>
      <c r="H329" s="167">
        <f t="shared" si="57"/>
        <v>548100</v>
      </c>
      <c r="I329" s="167">
        <f t="shared" si="57"/>
        <v>552100</v>
      </c>
      <c r="J329" s="167">
        <f t="shared" si="57"/>
        <v>556200</v>
      </c>
    </row>
    <row r="330" spans="1:10" x14ac:dyDescent="0.2">
      <c r="A330" s="158"/>
      <c r="B330" s="158" t="s">
        <v>84</v>
      </c>
      <c r="C330" s="158"/>
      <c r="D330" s="158"/>
      <c r="E330" s="168">
        <f t="shared" ref="E330:J330" si="58">E132</f>
        <v>57312</v>
      </c>
      <c r="F330" s="168">
        <f t="shared" si="58"/>
        <v>57400</v>
      </c>
      <c r="G330" s="168">
        <f t="shared" si="58"/>
        <v>57400</v>
      </c>
      <c r="H330" s="168">
        <f t="shared" si="58"/>
        <v>57400</v>
      </c>
      <c r="I330" s="168">
        <f t="shared" si="58"/>
        <v>109900</v>
      </c>
      <c r="J330" s="168">
        <f t="shared" si="58"/>
        <v>109900</v>
      </c>
    </row>
    <row r="331" spans="1:10" x14ac:dyDescent="0.2">
      <c r="A331" s="169"/>
      <c r="B331" s="169" t="s">
        <v>86</v>
      </c>
      <c r="C331" s="169"/>
      <c r="D331" s="169"/>
      <c r="E331" s="170">
        <f t="shared" ref="E331:J331" si="59">E198</f>
        <v>609463</v>
      </c>
      <c r="F331" s="170">
        <f t="shared" si="59"/>
        <v>723800</v>
      </c>
      <c r="G331" s="170">
        <f t="shared" si="59"/>
        <v>723800</v>
      </c>
      <c r="H331" s="170">
        <f t="shared" si="59"/>
        <v>778400</v>
      </c>
      <c r="I331" s="170">
        <f t="shared" si="59"/>
        <v>808200</v>
      </c>
      <c r="J331" s="170">
        <f t="shared" si="59"/>
        <v>809500</v>
      </c>
    </row>
    <row r="332" spans="1:10" x14ac:dyDescent="0.2">
      <c r="A332" s="169"/>
      <c r="B332" s="169" t="s">
        <v>87</v>
      </c>
      <c r="C332" s="169"/>
      <c r="D332" s="169"/>
      <c r="E332" s="170">
        <f t="shared" ref="E332:J332" si="60">E272</f>
        <v>0</v>
      </c>
      <c r="F332" s="170">
        <f t="shared" si="60"/>
        <v>0</v>
      </c>
      <c r="G332" s="170">
        <f t="shared" si="60"/>
        <v>0</v>
      </c>
      <c r="H332" s="170">
        <f t="shared" si="60"/>
        <v>0</v>
      </c>
      <c r="I332" s="170">
        <f t="shared" si="60"/>
        <v>0</v>
      </c>
      <c r="J332" s="170">
        <f t="shared" si="60"/>
        <v>0</v>
      </c>
    </row>
    <row r="333" spans="1:10" ht="15" thickBot="1" x14ac:dyDescent="0.25">
      <c r="A333" s="158"/>
      <c r="B333" s="158"/>
      <c r="C333" s="165" t="s">
        <v>335</v>
      </c>
      <c r="D333" s="171"/>
      <c r="E333" s="172">
        <f t="shared" ref="E333:J333" si="61">SUM(E329:E332)</f>
        <v>1150104.58</v>
      </c>
      <c r="F333" s="172">
        <f t="shared" si="61"/>
        <v>1264800</v>
      </c>
      <c r="G333" s="172">
        <f t="shared" si="61"/>
        <v>1264800</v>
      </c>
      <c r="H333" s="172">
        <f t="shared" si="61"/>
        <v>1383900</v>
      </c>
      <c r="I333" s="172">
        <f t="shared" si="61"/>
        <v>1470200</v>
      </c>
      <c r="J333" s="172">
        <f t="shared" si="61"/>
        <v>1475600</v>
      </c>
    </row>
    <row r="334" spans="1:10" x14ac:dyDescent="0.2">
      <c r="A334" s="173" t="s">
        <v>175</v>
      </c>
      <c r="B334" s="173"/>
      <c r="C334" s="169"/>
      <c r="D334" s="174"/>
      <c r="E334" s="178"/>
      <c r="F334" s="178"/>
      <c r="G334" s="178"/>
      <c r="H334" s="163"/>
      <c r="I334" s="163"/>
      <c r="J334" s="163"/>
    </row>
    <row r="335" spans="1:10" x14ac:dyDescent="0.2">
      <c r="A335" s="158"/>
      <c r="B335" s="158" t="s">
        <v>113</v>
      </c>
      <c r="C335" s="158"/>
      <c r="D335" s="174"/>
      <c r="E335" s="167">
        <f t="shared" ref="E335:J335" si="62">E65</f>
        <v>0</v>
      </c>
      <c r="F335" s="167">
        <f t="shared" si="62"/>
        <v>0</v>
      </c>
      <c r="G335" s="167">
        <f t="shared" si="62"/>
        <v>0</v>
      </c>
      <c r="H335" s="167">
        <f t="shared" si="62"/>
        <v>0</v>
      </c>
      <c r="I335" s="167">
        <f t="shared" si="62"/>
        <v>0</v>
      </c>
      <c r="J335" s="167">
        <f t="shared" si="62"/>
        <v>0</v>
      </c>
    </row>
    <row r="336" spans="1:10" x14ac:dyDescent="0.2">
      <c r="A336" s="158"/>
      <c r="B336" s="158" t="s">
        <v>84</v>
      </c>
      <c r="C336" s="158"/>
      <c r="D336" s="174"/>
      <c r="E336" s="168">
        <f t="shared" ref="E336:J336" si="63">E133</f>
        <v>20800</v>
      </c>
      <c r="F336" s="168">
        <f t="shared" si="63"/>
        <v>150000</v>
      </c>
      <c r="G336" s="168">
        <f t="shared" si="63"/>
        <v>150000</v>
      </c>
      <c r="H336" s="168">
        <f t="shared" si="63"/>
        <v>150000</v>
      </c>
      <c r="I336" s="168">
        <f t="shared" si="63"/>
        <v>150000</v>
      </c>
      <c r="J336" s="168">
        <f t="shared" si="63"/>
        <v>150000</v>
      </c>
    </row>
    <row r="337" spans="1:10" x14ac:dyDescent="0.2">
      <c r="A337" s="158"/>
      <c r="B337" s="158" t="s">
        <v>86</v>
      </c>
      <c r="C337" s="158"/>
      <c r="D337" s="174"/>
      <c r="E337" s="170">
        <f t="shared" ref="E337:J337" si="64">E199</f>
        <v>10920</v>
      </c>
      <c r="F337" s="170">
        <f t="shared" si="64"/>
        <v>11000</v>
      </c>
      <c r="G337" s="170">
        <f t="shared" si="64"/>
        <v>11000</v>
      </c>
      <c r="H337" s="170">
        <f t="shared" si="64"/>
        <v>11000</v>
      </c>
      <c r="I337" s="170">
        <f t="shared" si="64"/>
        <v>11000</v>
      </c>
      <c r="J337" s="170">
        <f t="shared" si="64"/>
        <v>11000</v>
      </c>
    </row>
    <row r="338" spans="1:10" x14ac:dyDescent="0.2">
      <c r="A338" s="158"/>
      <c r="B338" s="169" t="s">
        <v>87</v>
      </c>
      <c r="C338" s="158"/>
      <c r="D338" s="174"/>
      <c r="E338" s="170">
        <f t="shared" ref="E338:J338" si="65">E273</f>
        <v>21888.11</v>
      </c>
      <c r="F338" s="170">
        <f t="shared" si="65"/>
        <v>89800</v>
      </c>
      <c r="G338" s="170">
        <f t="shared" si="65"/>
        <v>89800</v>
      </c>
      <c r="H338" s="170">
        <f t="shared" si="65"/>
        <v>89800</v>
      </c>
      <c r="I338" s="170">
        <f t="shared" si="65"/>
        <v>89800</v>
      </c>
      <c r="J338" s="170">
        <f t="shared" si="65"/>
        <v>89800</v>
      </c>
    </row>
    <row r="339" spans="1:10" ht="15" thickBot="1" x14ac:dyDescent="0.25">
      <c r="A339" s="165"/>
      <c r="B339" s="165"/>
      <c r="C339" s="165" t="s">
        <v>336</v>
      </c>
      <c r="D339" s="175"/>
      <c r="E339" s="172">
        <f t="shared" ref="E339:J339" si="66">SUM(E335:E338)</f>
        <v>53608.11</v>
      </c>
      <c r="F339" s="172">
        <f t="shared" si="66"/>
        <v>250800</v>
      </c>
      <c r="G339" s="172">
        <f t="shared" si="66"/>
        <v>250800</v>
      </c>
      <c r="H339" s="172">
        <f t="shared" si="66"/>
        <v>250800</v>
      </c>
      <c r="I339" s="172">
        <f t="shared" si="66"/>
        <v>250800</v>
      </c>
      <c r="J339" s="172">
        <f t="shared" si="66"/>
        <v>250800</v>
      </c>
    </row>
    <row r="340" spans="1:10" x14ac:dyDescent="0.2">
      <c r="A340" s="165" t="s">
        <v>337</v>
      </c>
      <c r="B340" s="158"/>
      <c r="C340" s="158"/>
      <c r="D340" s="176"/>
      <c r="E340" s="177"/>
      <c r="F340" s="177"/>
      <c r="G340" s="177"/>
      <c r="H340" s="177"/>
      <c r="I340" s="177"/>
      <c r="J340" s="177"/>
    </row>
    <row r="341" spans="1:10" x14ac:dyDescent="0.2">
      <c r="A341" s="158"/>
      <c r="B341" s="158" t="s">
        <v>113</v>
      </c>
      <c r="C341" s="158"/>
      <c r="D341" s="174"/>
      <c r="E341" s="167">
        <f t="shared" ref="E341:J341" si="67">E66</f>
        <v>167974.76</v>
      </c>
      <c r="F341" s="167">
        <f t="shared" si="67"/>
        <v>183200</v>
      </c>
      <c r="G341" s="167">
        <f t="shared" si="67"/>
        <v>183200</v>
      </c>
      <c r="H341" s="167">
        <f t="shared" si="67"/>
        <v>185200</v>
      </c>
      <c r="I341" s="167">
        <f t="shared" si="67"/>
        <v>185200</v>
      </c>
      <c r="J341" s="167">
        <f t="shared" si="67"/>
        <v>185200</v>
      </c>
    </row>
    <row r="342" spans="1:10" x14ac:dyDescent="0.2">
      <c r="A342" s="158"/>
      <c r="B342" s="158" t="s">
        <v>84</v>
      </c>
      <c r="C342" s="158"/>
      <c r="D342" s="176"/>
      <c r="E342" s="168">
        <f t="shared" ref="E342:J342" si="68">E134</f>
        <v>0</v>
      </c>
      <c r="F342" s="168">
        <f t="shared" si="68"/>
        <v>0</v>
      </c>
      <c r="G342" s="168">
        <f t="shared" si="68"/>
        <v>0</v>
      </c>
      <c r="H342" s="168">
        <f>H134</f>
        <v>0</v>
      </c>
      <c r="I342" s="168">
        <f t="shared" si="68"/>
        <v>0</v>
      </c>
      <c r="J342" s="168">
        <f t="shared" si="68"/>
        <v>0</v>
      </c>
    </row>
    <row r="343" spans="1:10" x14ac:dyDescent="0.2">
      <c r="A343" s="158"/>
      <c r="B343" s="158" t="s">
        <v>86</v>
      </c>
      <c r="C343" s="158"/>
      <c r="D343" s="174"/>
      <c r="E343" s="170">
        <f t="shared" ref="E343:J343" si="69">E200</f>
        <v>69041.25</v>
      </c>
      <c r="F343" s="170">
        <f t="shared" si="69"/>
        <v>98400</v>
      </c>
      <c r="G343" s="170">
        <f t="shared" si="69"/>
        <v>98400</v>
      </c>
      <c r="H343" s="170">
        <f t="shared" si="69"/>
        <v>190200</v>
      </c>
      <c r="I343" s="170">
        <f t="shared" si="69"/>
        <v>194200</v>
      </c>
      <c r="J343" s="170">
        <f t="shared" si="69"/>
        <v>194200</v>
      </c>
    </row>
    <row r="344" spans="1:10" x14ac:dyDescent="0.2">
      <c r="A344" s="158"/>
      <c r="B344" s="169" t="s">
        <v>87</v>
      </c>
      <c r="C344" s="158"/>
      <c r="D344" s="174"/>
      <c r="E344" s="170">
        <f t="shared" ref="E344:J344" si="70">E274</f>
        <v>0</v>
      </c>
      <c r="F344" s="170">
        <f t="shared" si="70"/>
        <v>0</v>
      </c>
      <c r="G344" s="170">
        <f t="shared" si="70"/>
        <v>0</v>
      </c>
      <c r="H344" s="170">
        <f t="shared" si="70"/>
        <v>0</v>
      </c>
      <c r="I344" s="170">
        <f t="shared" si="70"/>
        <v>0</v>
      </c>
      <c r="J344" s="170">
        <f t="shared" si="70"/>
        <v>0</v>
      </c>
    </row>
    <row r="345" spans="1:10" x14ac:dyDescent="0.2">
      <c r="A345" s="158"/>
      <c r="B345" s="158"/>
      <c r="C345" s="165" t="s">
        <v>338</v>
      </c>
      <c r="D345" s="176"/>
      <c r="E345" s="172">
        <f t="shared" ref="E345:J345" si="71">SUM(E341:E344)</f>
        <v>237016.01</v>
      </c>
      <c r="F345" s="172">
        <f t="shared" si="71"/>
        <v>281600</v>
      </c>
      <c r="G345" s="172">
        <f t="shared" si="71"/>
        <v>281600</v>
      </c>
      <c r="H345" s="172">
        <f t="shared" si="71"/>
        <v>375400</v>
      </c>
      <c r="I345" s="172">
        <f t="shared" si="71"/>
        <v>379400</v>
      </c>
      <c r="J345" s="172">
        <f t="shared" si="71"/>
        <v>379400</v>
      </c>
    </row>
    <row r="346" spans="1:10" x14ac:dyDescent="0.2">
      <c r="A346" s="165" t="s">
        <v>177</v>
      </c>
      <c r="B346" s="158"/>
      <c r="C346" s="158"/>
      <c r="D346" s="176"/>
      <c r="E346" s="166"/>
      <c r="F346" s="166"/>
      <c r="G346" s="166"/>
      <c r="H346" s="166"/>
      <c r="I346" s="166"/>
      <c r="J346" s="166"/>
    </row>
    <row r="347" spans="1:10" x14ac:dyDescent="0.2">
      <c r="A347" s="158"/>
      <c r="B347" s="158" t="s">
        <v>113</v>
      </c>
      <c r="C347" s="158"/>
      <c r="D347" s="176"/>
      <c r="E347" s="167">
        <f t="shared" ref="E347:J347" si="72">E67</f>
        <v>0</v>
      </c>
      <c r="F347" s="167">
        <f t="shared" si="72"/>
        <v>0</v>
      </c>
      <c r="G347" s="167">
        <f t="shared" si="72"/>
        <v>0</v>
      </c>
      <c r="H347" s="167">
        <f t="shared" si="72"/>
        <v>0</v>
      </c>
      <c r="I347" s="167">
        <f t="shared" si="72"/>
        <v>0</v>
      </c>
      <c r="J347" s="167">
        <f t="shared" si="72"/>
        <v>0</v>
      </c>
    </row>
    <row r="348" spans="1:10" x14ac:dyDescent="0.2">
      <c r="A348" s="158"/>
      <c r="B348" s="158" t="s">
        <v>84</v>
      </c>
      <c r="C348" s="158"/>
      <c r="D348" s="176"/>
      <c r="E348" s="168">
        <f t="shared" ref="E348:J348" si="73">E135</f>
        <v>0</v>
      </c>
      <c r="F348" s="168">
        <f t="shared" si="73"/>
        <v>0</v>
      </c>
      <c r="G348" s="168">
        <f t="shared" si="73"/>
        <v>0</v>
      </c>
      <c r="H348" s="168">
        <f t="shared" si="73"/>
        <v>21500</v>
      </c>
      <c r="I348" s="168">
        <f t="shared" si="73"/>
        <v>0</v>
      </c>
      <c r="J348" s="168">
        <f t="shared" si="73"/>
        <v>0</v>
      </c>
    </row>
    <row r="349" spans="1:10" x14ac:dyDescent="0.2">
      <c r="A349" s="158"/>
      <c r="B349" s="158" t="s">
        <v>86</v>
      </c>
      <c r="C349" s="158"/>
      <c r="D349" s="176"/>
      <c r="E349" s="170">
        <f t="shared" ref="E349:J349" si="74">E201</f>
        <v>24136.5</v>
      </c>
      <c r="F349" s="170">
        <f t="shared" si="74"/>
        <v>31200</v>
      </c>
      <c r="G349" s="170">
        <f t="shared" si="74"/>
        <v>31200</v>
      </c>
      <c r="H349" s="170">
        <f t="shared" si="74"/>
        <v>44200</v>
      </c>
      <c r="I349" s="170">
        <f t="shared" si="74"/>
        <v>23900</v>
      </c>
      <c r="J349" s="170">
        <f t="shared" si="74"/>
        <v>23900</v>
      </c>
    </row>
    <row r="350" spans="1:10" x14ac:dyDescent="0.2">
      <c r="A350" s="158"/>
      <c r="B350" s="169" t="s">
        <v>87</v>
      </c>
      <c r="C350" s="158"/>
      <c r="D350" s="176"/>
      <c r="E350" s="170">
        <f t="shared" ref="E350:J350" si="75">E275</f>
        <v>0</v>
      </c>
      <c r="F350" s="170">
        <f t="shared" si="75"/>
        <v>0</v>
      </c>
      <c r="G350" s="170">
        <f t="shared" si="75"/>
        <v>0</v>
      </c>
      <c r="H350" s="170">
        <f t="shared" si="75"/>
        <v>0</v>
      </c>
      <c r="I350" s="170">
        <f t="shared" si="75"/>
        <v>0</v>
      </c>
      <c r="J350" s="170">
        <f t="shared" si="75"/>
        <v>0</v>
      </c>
    </row>
    <row r="351" spans="1:10" ht="15" thickBot="1" x14ac:dyDescent="0.25">
      <c r="A351" s="158"/>
      <c r="B351" s="158"/>
      <c r="C351" s="165" t="s">
        <v>339</v>
      </c>
      <c r="D351" s="176"/>
      <c r="E351" s="172">
        <f t="shared" ref="E351:G351" si="76">SUM(E347:E350)</f>
        <v>24136.5</v>
      </c>
      <c r="F351" s="172">
        <f t="shared" si="76"/>
        <v>31200</v>
      </c>
      <c r="G351" s="172">
        <f t="shared" si="76"/>
        <v>31200</v>
      </c>
      <c r="H351" s="172">
        <f>SUM(H347:H350)</f>
        <v>65700</v>
      </c>
      <c r="I351" s="172">
        <f t="shared" ref="I351:J351" si="77">SUM(I347:I350)</f>
        <v>23900</v>
      </c>
      <c r="J351" s="172">
        <f t="shared" si="77"/>
        <v>23900</v>
      </c>
    </row>
    <row r="352" spans="1:10" x14ac:dyDescent="0.2">
      <c r="A352" s="165" t="s">
        <v>274</v>
      </c>
      <c r="B352" s="158"/>
      <c r="C352" s="158"/>
      <c r="D352" s="176"/>
      <c r="E352" s="177"/>
      <c r="F352" s="177"/>
      <c r="G352" s="177"/>
      <c r="H352" s="177"/>
      <c r="I352" s="177"/>
      <c r="J352" s="177"/>
    </row>
    <row r="353" spans="1:10" x14ac:dyDescent="0.2">
      <c r="A353" s="169"/>
      <c r="B353" s="169" t="s">
        <v>113</v>
      </c>
      <c r="C353" s="158"/>
      <c r="D353" s="176"/>
      <c r="E353" s="167">
        <f t="shared" ref="E353:J353" si="78">E83</f>
        <v>286637.56</v>
      </c>
      <c r="F353" s="167">
        <f t="shared" si="78"/>
        <v>272900</v>
      </c>
      <c r="G353" s="167">
        <f t="shared" si="78"/>
        <v>272900</v>
      </c>
      <c r="H353" s="167">
        <f t="shared" si="78"/>
        <v>272900</v>
      </c>
      <c r="I353" s="167">
        <f t="shared" si="78"/>
        <v>272900</v>
      </c>
      <c r="J353" s="167">
        <f t="shared" si="78"/>
        <v>272900</v>
      </c>
    </row>
    <row r="354" spans="1:10" x14ac:dyDescent="0.2">
      <c r="A354" s="158"/>
      <c r="B354" s="158" t="s">
        <v>84</v>
      </c>
      <c r="C354" s="158"/>
      <c r="D354" s="176"/>
      <c r="E354" s="168">
        <f t="shared" ref="E354:J354" si="79">E148</f>
        <v>42502.09</v>
      </c>
      <c r="F354" s="168">
        <f t="shared" si="79"/>
        <v>329000</v>
      </c>
      <c r="G354" s="168">
        <f t="shared" si="79"/>
        <v>329000</v>
      </c>
      <c r="H354" s="168">
        <f t="shared" si="79"/>
        <v>90800</v>
      </c>
      <c r="I354" s="168">
        <f t="shared" si="79"/>
        <v>90800</v>
      </c>
      <c r="J354" s="168">
        <f t="shared" si="79"/>
        <v>90800</v>
      </c>
    </row>
    <row r="355" spans="1:10" x14ac:dyDescent="0.2">
      <c r="A355" s="169"/>
      <c r="B355" s="169" t="s">
        <v>86</v>
      </c>
      <c r="C355" s="158"/>
      <c r="D355" s="171"/>
      <c r="E355" s="170">
        <f t="shared" ref="E355:J355" si="80">E217</f>
        <v>151735.59</v>
      </c>
      <c r="F355" s="170">
        <f t="shared" si="80"/>
        <v>253500</v>
      </c>
      <c r="G355" s="170">
        <f t="shared" si="80"/>
        <v>253500</v>
      </c>
      <c r="H355" s="170">
        <f t="shared" si="80"/>
        <v>253500</v>
      </c>
      <c r="I355" s="170">
        <f t="shared" si="80"/>
        <v>253500</v>
      </c>
      <c r="J355" s="170">
        <f t="shared" si="80"/>
        <v>253500</v>
      </c>
    </row>
    <row r="356" spans="1:10" x14ac:dyDescent="0.2">
      <c r="A356" s="169"/>
      <c r="B356" s="169" t="s">
        <v>87</v>
      </c>
      <c r="C356" s="158"/>
      <c r="D356" s="171"/>
      <c r="E356" s="170">
        <f t="shared" ref="E356:J356" si="81">E289</f>
        <v>80938.850000000006</v>
      </c>
      <c r="F356" s="170">
        <f t="shared" si="81"/>
        <v>80200</v>
      </c>
      <c r="G356" s="170">
        <f t="shared" si="81"/>
        <v>80200</v>
      </c>
      <c r="H356" s="170">
        <f t="shared" si="81"/>
        <v>80200</v>
      </c>
      <c r="I356" s="170">
        <f t="shared" si="81"/>
        <v>80200</v>
      </c>
      <c r="J356" s="170">
        <f t="shared" si="81"/>
        <v>80200</v>
      </c>
    </row>
    <row r="357" spans="1:10" ht="15" thickBot="1" x14ac:dyDescent="0.25">
      <c r="A357" s="158"/>
      <c r="B357" s="158"/>
      <c r="C357" s="165" t="s">
        <v>340</v>
      </c>
      <c r="D357" s="176"/>
      <c r="E357" s="172">
        <f t="shared" ref="E357:J357" si="82">SUM(E353:E356)</f>
        <v>561814.09</v>
      </c>
      <c r="F357" s="172">
        <f t="shared" si="82"/>
        <v>935600</v>
      </c>
      <c r="G357" s="172">
        <f t="shared" si="82"/>
        <v>935600</v>
      </c>
      <c r="H357" s="172">
        <f t="shared" si="82"/>
        <v>697400</v>
      </c>
      <c r="I357" s="172">
        <f t="shared" si="82"/>
        <v>697400</v>
      </c>
      <c r="J357" s="172">
        <f t="shared" si="82"/>
        <v>697400</v>
      </c>
    </row>
    <row r="358" spans="1:10" x14ac:dyDescent="0.2">
      <c r="A358" s="165" t="s">
        <v>14</v>
      </c>
      <c r="B358" s="158"/>
      <c r="C358" s="158"/>
      <c r="D358" s="176"/>
      <c r="E358" s="177"/>
      <c r="F358" s="177"/>
      <c r="G358" s="177"/>
      <c r="H358" s="177"/>
      <c r="I358" s="177"/>
      <c r="J358" s="177"/>
    </row>
    <row r="359" spans="1:10" x14ac:dyDescent="0.2">
      <c r="A359" s="169"/>
      <c r="B359" s="169" t="s">
        <v>113</v>
      </c>
      <c r="C359" s="169"/>
      <c r="D359" s="158"/>
      <c r="E359" s="167">
        <f t="shared" ref="E359:J359" si="83">E90</f>
        <v>0</v>
      </c>
      <c r="F359" s="167">
        <f t="shared" si="83"/>
        <v>0</v>
      </c>
      <c r="G359" s="167">
        <f t="shared" si="83"/>
        <v>0</v>
      </c>
      <c r="H359" s="167">
        <f t="shared" si="83"/>
        <v>0</v>
      </c>
      <c r="I359" s="167">
        <f t="shared" si="83"/>
        <v>0</v>
      </c>
      <c r="J359" s="167">
        <f t="shared" si="83"/>
        <v>0</v>
      </c>
    </row>
    <row r="360" spans="1:10" x14ac:dyDescent="0.2">
      <c r="A360" s="169"/>
      <c r="B360" s="158" t="s">
        <v>84</v>
      </c>
      <c r="C360" s="169"/>
      <c r="D360" s="158"/>
      <c r="E360" s="168">
        <f t="shared" ref="E360:J360" si="84">E156</f>
        <v>0</v>
      </c>
      <c r="F360" s="168">
        <f t="shared" si="84"/>
        <v>0</v>
      </c>
      <c r="G360" s="168">
        <f t="shared" si="84"/>
        <v>0</v>
      </c>
      <c r="H360" s="168">
        <f t="shared" si="84"/>
        <v>0</v>
      </c>
      <c r="I360" s="168">
        <f t="shared" si="84"/>
        <v>0</v>
      </c>
      <c r="J360" s="168">
        <f t="shared" si="84"/>
        <v>0</v>
      </c>
    </row>
    <row r="361" spans="1:10" x14ac:dyDescent="0.2">
      <c r="A361" s="169"/>
      <c r="B361" s="169" t="s">
        <v>86</v>
      </c>
      <c r="C361" s="169"/>
      <c r="D361" s="158"/>
      <c r="E361" s="170">
        <f t="shared" ref="E361:J361" si="85">E225</f>
        <v>0</v>
      </c>
      <c r="F361" s="170">
        <f t="shared" si="85"/>
        <v>0</v>
      </c>
      <c r="G361" s="170">
        <f t="shared" si="85"/>
        <v>0</v>
      </c>
      <c r="H361" s="170">
        <f t="shared" si="85"/>
        <v>0</v>
      </c>
      <c r="I361" s="170">
        <f t="shared" si="85"/>
        <v>0</v>
      </c>
      <c r="J361" s="170">
        <f t="shared" si="85"/>
        <v>0</v>
      </c>
    </row>
    <row r="362" spans="1:10" x14ac:dyDescent="0.2">
      <c r="A362" s="169"/>
      <c r="B362" s="169" t="s">
        <v>87</v>
      </c>
      <c r="C362" s="169"/>
      <c r="D362" s="158"/>
      <c r="E362" s="170">
        <f t="shared" ref="E362:J362" si="86">E296</f>
        <v>0</v>
      </c>
      <c r="F362" s="170">
        <f t="shared" si="86"/>
        <v>0</v>
      </c>
      <c r="G362" s="170">
        <f t="shared" si="86"/>
        <v>0</v>
      </c>
      <c r="H362" s="170">
        <f t="shared" si="86"/>
        <v>0</v>
      </c>
      <c r="I362" s="170">
        <f t="shared" si="86"/>
        <v>0</v>
      </c>
      <c r="J362" s="170">
        <f t="shared" si="86"/>
        <v>0</v>
      </c>
    </row>
    <row r="363" spans="1:10" ht="15" thickBot="1" x14ac:dyDescent="0.25">
      <c r="A363" s="179"/>
      <c r="B363" s="179" t="s">
        <v>56</v>
      </c>
      <c r="C363" s="176"/>
      <c r="D363" s="158"/>
      <c r="E363" s="172">
        <f t="shared" ref="E363:J363" si="87">SUM(E359:E362)</f>
        <v>0</v>
      </c>
      <c r="F363" s="172">
        <f t="shared" si="87"/>
        <v>0</v>
      </c>
      <c r="G363" s="172">
        <f t="shared" si="87"/>
        <v>0</v>
      </c>
      <c r="H363" s="172">
        <f t="shared" si="87"/>
        <v>0</v>
      </c>
      <c r="I363" s="172">
        <f t="shared" si="87"/>
        <v>0</v>
      </c>
      <c r="J363" s="172">
        <f t="shared" si="87"/>
        <v>0</v>
      </c>
    </row>
    <row r="364" spans="1:10" x14ac:dyDescent="0.2">
      <c r="A364" s="158"/>
      <c r="B364" s="158"/>
      <c r="C364" s="158"/>
      <c r="D364" s="158"/>
      <c r="E364" s="178"/>
      <c r="F364" s="178"/>
      <c r="G364" s="178"/>
      <c r="H364" s="163"/>
      <c r="I364" s="163"/>
      <c r="J364" s="163"/>
    </row>
    <row r="365" spans="1:10" x14ac:dyDescent="0.2">
      <c r="A365" s="158"/>
      <c r="B365" s="158"/>
      <c r="C365" s="158"/>
      <c r="D365" s="158"/>
      <c r="E365" s="176"/>
      <c r="F365" s="201"/>
      <c r="G365" s="176"/>
      <c r="H365" s="176"/>
      <c r="I365" s="181"/>
      <c r="J365" s="171"/>
    </row>
    <row r="366" spans="1:10" ht="15" thickBot="1" x14ac:dyDescent="0.25">
      <c r="A366" s="158"/>
      <c r="B366" s="158"/>
      <c r="C366" s="158"/>
      <c r="D366" s="158"/>
      <c r="E366" s="176"/>
      <c r="F366" s="203" t="s">
        <v>341</v>
      </c>
      <c r="G366" s="176"/>
      <c r="H366" s="176"/>
      <c r="I366" s="181"/>
      <c r="J366" s="181"/>
    </row>
    <row r="367" spans="1:10" ht="15" thickTop="1" x14ac:dyDescent="0.2">
      <c r="A367" s="182"/>
      <c r="B367" s="182"/>
      <c r="C367" s="182"/>
      <c r="D367" s="182"/>
      <c r="E367" s="182"/>
      <c r="F367" s="204"/>
      <c r="G367" s="182"/>
      <c r="H367" s="182"/>
      <c r="I367" s="182"/>
      <c r="J367" s="182"/>
    </row>
    <row r="368" spans="1:10" x14ac:dyDescent="0.2">
      <c r="A368" s="183"/>
      <c r="B368" s="183">
        <v>210</v>
      </c>
      <c r="C368" s="158" t="s">
        <v>6</v>
      </c>
      <c r="D368" s="158"/>
      <c r="E368" s="167">
        <f t="shared" ref="E368:J383" si="88">SUMIF($A$46:$A$944,$B368,E$46:E$944)</f>
        <v>1150104.58</v>
      </c>
      <c r="F368" s="167">
        <f t="shared" si="88"/>
        <v>1264800</v>
      </c>
      <c r="G368" s="167">
        <f t="shared" si="88"/>
        <v>1264800</v>
      </c>
      <c r="H368" s="167">
        <f t="shared" si="88"/>
        <v>1383900</v>
      </c>
      <c r="I368" s="167">
        <f t="shared" si="88"/>
        <v>1470200</v>
      </c>
      <c r="J368" s="167">
        <f t="shared" si="88"/>
        <v>1475600</v>
      </c>
    </row>
    <row r="369" spans="1:10" x14ac:dyDescent="0.2">
      <c r="A369" s="183"/>
      <c r="B369" s="183">
        <v>212</v>
      </c>
      <c r="C369" s="158" t="s">
        <v>8</v>
      </c>
      <c r="D369" s="158"/>
      <c r="E369" s="167">
        <f t="shared" si="88"/>
        <v>53608.11</v>
      </c>
      <c r="F369" s="167">
        <f t="shared" si="88"/>
        <v>250800</v>
      </c>
      <c r="G369" s="167">
        <f t="shared" si="88"/>
        <v>250800</v>
      </c>
      <c r="H369" s="167">
        <f t="shared" si="88"/>
        <v>250800</v>
      </c>
      <c r="I369" s="167">
        <f t="shared" si="88"/>
        <v>250800</v>
      </c>
      <c r="J369" s="167">
        <f t="shared" si="88"/>
        <v>250800</v>
      </c>
    </row>
    <row r="370" spans="1:10" x14ac:dyDescent="0.2">
      <c r="A370" s="183"/>
      <c r="B370" s="183">
        <v>213</v>
      </c>
      <c r="C370" s="158" t="s">
        <v>182</v>
      </c>
      <c r="D370" s="158"/>
      <c r="E370" s="167">
        <f t="shared" si="88"/>
        <v>0</v>
      </c>
      <c r="F370" s="167">
        <f t="shared" si="88"/>
        <v>0</v>
      </c>
      <c r="G370" s="167">
        <f t="shared" si="88"/>
        <v>0</v>
      </c>
      <c r="H370" s="167">
        <f t="shared" si="88"/>
        <v>0</v>
      </c>
      <c r="I370" s="167">
        <f t="shared" si="88"/>
        <v>0</v>
      </c>
      <c r="J370" s="167">
        <f t="shared" si="88"/>
        <v>0</v>
      </c>
    </row>
    <row r="371" spans="1:10" x14ac:dyDescent="0.2">
      <c r="A371" s="183"/>
      <c r="B371" s="183">
        <v>216</v>
      </c>
      <c r="C371" s="158" t="s">
        <v>9</v>
      </c>
      <c r="D371" s="158"/>
      <c r="E371" s="167">
        <f t="shared" si="88"/>
        <v>237016.01</v>
      </c>
      <c r="F371" s="167">
        <f t="shared" si="88"/>
        <v>281600</v>
      </c>
      <c r="G371" s="167">
        <f t="shared" si="88"/>
        <v>281600</v>
      </c>
      <c r="H371" s="167">
        <f t="shared" si="88"/>
        <v>375400</v>
      </c>
      <c r="I371" s="167">
        <f t="shared" si="88"/>
        <v>379400</v>
      </c>
      <c r="J371" s="167">
        <f t="shared" si="88"/>
        <v>379400</v>
      </c>
    </row>
    <row r="372" spans="1:10" x14ac:dyDescent="0.2">
      <c r="A372" s="183"/>
      <c r="B372" s="183">
        <v>218</v>
      </c>
      <c r="C372" s="158" t="s">
        <v>183</v>
      </c>
      <c r="D372" s="158"/>
      <c r="E372" s="167">
        <f t="shared" si="88"/>
        <v>24136.5</v>
      </c>
      <c r="F372" s="167">
        <f t="shared" si="88"/>
        <v>31200</v>
      </c>
      <c r="G372" s="167">
        <f t="shared" si="88"/>
        <v>31200</v>
      </c>
      <c r="H372" s="167">
        <f t="shared" si="88"/>
        <v>65700</v>
      </c>
      <c r="I372" s="167">
        <f t="shared" si="88"/>
        <v>23900</v>
      </c>
      <c r="J372" s="167">
        <f t="shared" si="88"/>
        <v>23900</v>
      </c>
    </row>
    <row r="373" spans="1:10" x14ac:dyDescent="0.2">
      <c r="A373" s="183"/>
      <c r="B373" s="183">
        <v>219</v>
      </c>
      <c r="C373" s="158" t="s">
        <v>184</v>
      </c>
      <c r="D373" s="158"/>
      <c r="E373" s="167">
        <f t="shared" si="88"/>
        <v>0</v>
      </c>
      <c r="F373" s="167">
        <f t="shared" si="88"/>
        <v>0</v>
      </c>
      <c r="G373" s="167">
        <f t="shared" si="88"/>
        <v>0</v>
      </c>
      <c r="H373" s="167">
        <f t="shared" si="88"/>
        <v>0</v>
      </c>
      <c r="I373" s="167">
        <f t="shared" si="88"/>
        <v>0</v>
      </c>
      <c r="J373" s="167">
        <f t="shared" si="88"/>
        <v>0</v>
      </c>
    </row>
    <row r="374" spans="1:10" x14ac:dyDescent="0.2">
      <c r="A374" s="183"/>
      <c r="B374" s="183">
        <v>220</v>
      </c>
      <c r="C374" s="158" t="s">
        <v>185</v>
      </c>
      <c r="D374" s="158"/>
      <c r="E374" s="167">
        <f t="shared" si="88"/>
        <v>7173.18</v>
      </c>
      <c r="F374" s="167">
        <f t="shared" si="88"/>
        <v>14000</v>
      </c>
      <c r="G374" s="167">
        <f t="shared" si="88"/>
        <v>14000</v>
      </c>
      <c r="H374" s="167">
        <f t="shared" si="88"/>
        <v>14000</v>
      </c>
      <c r="I374" s="167">
        <f t="shared" si="88"/>
        <v>14000</v>
      </c>
      <c r="J374" s="167">
        <f t="shared" si="88"/>
        <v>14000</v>
      </c>
    </row>
    <row r="375" spans="1:10" x14ac:dyDescent="0.2">
      <c r="A375" s="183"/>
      <c r="B375" s="183">
        <v>222</v>
      </c>
      <c r="C375" s="158" t="s">
        <v>186</v>
      </c>
      <c r="D375" s="158"/>
      <c r="E375" s="167">
        <f t="shared" si="88"/>
        <v>32218.75</v>
      </c>
      <c r="F375" s="167">
        <f t="shared" si="88"/>
        <v>32000</v>
      </c>
      <c r="G375" s="167">
        <f t="shared" si="88"/>
        <v>32000</v>
      </c>
      <c r="H375" s="167">
        <f t="shared" si="88"/>
        <v>42000</v>
      </c>
      <c r="I375" s="167">
        <f t="shared" si="88"/>
        <v>42000</v>
      </c>
      <c r="J375" s="167">
        <f t="shared" si="88"/>
        <v>42000</v>
      </c>
    </row>
    <row r="376" spans="1:10" x14ac:dyDescent="0.2">
      <c r="A376" s="183"/>
      <c r="B376" s="183">
        <v>224</v>
      </c>
      <c r="C376" s="158" t="s">
        <v>187</v>
      </c>
      <c r="D376" s="158"/>
      <c r="E376" s="167">
        <f t="shared" si="88"/>
        <v>46740.729999999996</v>
      </c>
      <c r="F376" s="167">
        <f t="shared" si="88"/>
        <v>72500</v>
      </c>
      <c r="G376" s="167">
        <f t="shared" si="88"/>
        <v>72500</v>
      </c>
      <c r="H376" s="167">
        <f t="shared" si="88"/>
        <v>72500</v>
      </c>
      <c r="I376" s="167">
        <f t="shared" si="88"/>
        <v>72500</v>
      </c>
      <c r="J376" s="167">
        <f t="shared" si="88"/>
        <v>72500</v>
      </c>
    </row>
    <row r="377" spans="1:10" x14ac:dyDescent="0.2">
      <c r="A377" s="183"/>
      <c r="B377" s="183">
        <v>226</v>
      </c>
      <c r="C377" s="158" t="s">
        <v>188</v>
      </c>
      <c r="D377" s="158"/>
      <c r="E377" s="167">
        <f t="shared" si="88"/>
        <v>20209.53</v>
      </c>
      <c r="F377" s="167">
        <f t="shared" si="88"/>
        <v>31000</v>
      </c>
      <c r="G377" s="167">
        <f t="shared" si="88"/>
        <v>31000</v>
      </c>
      <c r="H377" s="167">
        <f t="shared" si="88"/>
        <v>31000</v>
      </c>
      <c r="I377" s="167">
        <f t="shared" si="88"/>
        <v>31000</v>
      </c>
      <c r="J377" s="167">
        <f t="shared" si="88"/>
        <v>31000</v>
      </c>
    </row>
    <row r="378" spans="1:10" x14ac:dyDescent="0.2">
      <c r="A378" s="183"/>
      <c r="B378" s="183">
        <v>228</v>
      </c>
      <c r="C378" s="158" t="s">
        <v>189</v>
      </c>
      <c r="D378" s="158"/>
      <c r="E378" s="167">
        <f t="shared" si="88"/>
        <v>19792.079999999998</v>
      </c>
      <c r="F378" s="167">
        <f t="shared" si="88"/>
        <v>24800</v>
      </c>
      <c r="G378" s="167">
        <f t="shared" si="88"/>
        <v>24800</v>
      </c>
      <c r="H378" s="167">
        <f t="shared" si="88"/>
        <v>19000</v>
      </c>
      <c r="I378" s="167">
        <f t="shared" si="88"/>
        <v>19000</v>
      </c>
      <c r="J378" s="167">
        <f t="shared" si="88"/>
        <v>19000</v>
      </c>
    </row>
    <row r="379" spans="1:10" x14ac:dyDescent="0.2">
      <c r="A379" s="183"/>
      <c r="B379" s="183">
        <v>229</v>
      </c>
      <c r="C379" s="158" t="s">
        <v>190</v>
      </c>
      <c r="D379" s="158"/>
      <c r="E379" s="167">
        <f t="shared" si="88"/>
        <v>85350.51999999999</v>
      </c>
      <c r="F379" s="167">
        <f t="shared" si="88"/>
        <v>30000</v>
      </c>
      <c r="G379" s="167">
        <f t="shared" si="88"/>
        <v>30000</v>
      </c>
      <c r="H379" s="167">
        <f t="shared" si="88"/>
        <v>25000</v>
      </c>
      <c r="I379" s="167">
        <f t="shared" si="88"/>
        <v>25000</v>
      </c>
      <c r="J379" s="167">
        <f t="shared" si="88"/>
        <v>25000</v>
      </c>
    </row>
    <row r="380" spans="1:10" x14ac:dyDescent="0.2">
      <c r="A380" s="183"/>
      <c r="B380" s="183">
        <v>230</v>
      </c>
      <c r="C380" s="158" t="s">
        <v>191</v>
      </c>
      <c r="D380" s="158"/>
      <c r="E380" s="167">
        <f t="shared" si="88"/>
        <v>0</v>
      </c>
      <c r="F380" s="167">
        <f t="shared" si="88"/>
        <v>0</v>
      </c>
      <c r="G380" s="167">
        <f t="shared" si="88"/>
        <v>0</v>
      </c>
      <c r="H380" s="167">
        <f t="shared" si="88"/>
        <v>0</v>
      </c>
      <c r="I380" s="167">
        <f t="shared" si="88"/>
        <v>0</v>
      </c>
      <c r="J380" s="167">
        <f t="shared" si="88"/>
        <v>0</v>
      </c>
    </row>
    <row r="381" spans="1:10" x14ac:dyDescent="0.2">
      <c r="A381" s="183"/>
      <c r="B381" s="183">
        <v>232</v>
      </c>
      <c r="C381" s="158" t="s">
        <v>192</v>
      </c>
      <c r="D381" s="158"/>
      <c r="E381" s="167">
        <f t="shared" si="88"/>
        <v>6414.85</v>
      </c>
      <c r="F381" s="167">
        <f t="shared" si="88"/>
        <v>13200</v>
      </c>
      <c r="G381" s="167">
        <f t="shared" si="88"/>
        <v>13200</v>
      </c>
      <c r="H381" s="167">
        <f t="shared" si="88"/>
        <v>13200</v>
      </c>
      <c r="I381" s="167">
        <f t="shared" si="88"/>
        <v>13200</v>
      </c>
      <c r="J381" s="167">
        <f t="shared" si="88"/>
        <v>13200</v>
      </c>
    </row>
    <row r="382" spans="1:10" x14ac:dyDescent="0.2">
      <c r="A382" s="183"/>
      <c r="B382" s="183">
        <v>234</v>
      </c>
      <c r="C382" s="158" t="s">
        <v>193</v>
      </c>
      <c r="D382" s="158"/>
      <c r="E382" s="167">
        <f t="shared" si="88"/>
        <v>136502.75</v>
      </c>
      <c r="F382" s="167">
        <f t="shared" si="88"/>
        <v>174100</v>
      </c>
      <c r="G382" s="167">
        <f t="shared" si="88"/>
        <v>174100</v>
      </c>
      <c r="H382" s="167">
        <f t="shared" si="88"/>
        <v>174600</v>
      </c>
      <c r="I382" s="167">
        <f t="shared" si="88"/>
        <v>174600</v>
      </c>
      <c r="J382" s="167">
        <f t="shared" si="88"/>
        <v>174600</v>
      </c>
    </row>
    <row r="383" spans="1:10" x14ac:dyDescent="0.2">
      <c r="A383" s="183"/>
      <c r="B383" s="183">
        <v>236</v>
      </c>
      <c r="C383" s="158" t="s">
        <v>194</v>
      </c>
      <c r="D383" s="158"/>
      <c r="E383" s="167">
        <f t="shared" si="88"/>
        <v>0</v>
      </c>
      <c r="F383" s="167">
        <f t="shared" si="88"/>
        <v>330800</v>
      </c>
      <c r="G383" s="167">
        <f t="shared" si="88"/>
        <v>330800</v>
      </c>
      <c r="H383" s="167">
        <f t="shared" si="88"/>
        <v>142000</v>
      </c>
      <c r="I383" s="167">
        <f t="shared" si="88"/>
        <v>142000</v>
      </c>
      <c r="J383" s="167">
        <f t="shared" si="88"/>
        <v>142000</v>
      </c>
    </row>
    <row r="384" spans="1:10" x14ac:dyDescent="0.2">
      <c r="A384" s="183"/>
      <c r="B384" s="183">
        <v>238</v>
      </c>
      <c r="C384" s="158" t="s">
        <v>195</v>
      </c>
      <c r="D384" s="158"/>
      <c r="E384" s="167">
        <f t="shared" ref="E384:J399" si="89">SUMIF($A$46:$A$944,$B384,E$46:E$944)</f>
        <v>0</v>
      </c>
      <c r="F384" s="167">
        <f t="shared" si="89"/>
        <v>0</v>
      </c>
      <c r="G384" s="167">
        <f t="shared" si="89"/>
        <v>0</v>
      </c>
      <c r="H384" s="167">
        <f t="shared" si="89"/>
        <v>0</v>
      </c>
      <c r="I384" s="167">
        <f t="shared" si="89"/>
        <v>0</v>
      </c>
      <c r="J384" s="167">
        <f t="shared" si="89"/>
        <v>0</v>
      </c>
    </row>
    <row r="385" spans="1:10" x14ac:dyDescent="0.2">
      <c r="A385" s="183"/>
      <c r="B385" s="183">
        <v>240</v>
      </c>
      <c r="C385" s="158" t="s">
        <v>196</v>
      </c>
      <c r="D385" s="158"/>
      <c r="E385" s="167">
        <f t="shared" si="89"/>
        <v>0</v>
      </c>
      <c r="F385" s="167">
        <f t="shared" si="89"/>
        <v>0</v>
      </c>
      <c r="G385" s="167">
        <f t="shared" si="89"/>
        <v>0</v>
      </c>
      <c r="H385" s="167">
        <f t="shared" si="89"/>
        <v>0</v>
      </c>
      <c r="I385" s="167">
        <f t="shared" si="89"/>
        <v>0</v>
      </c>
      <c r="J385" s="167">
        <f t="shared" si="89"/>
        <v>0</v>
      </c>
    </row>
    <row r="386" spans="1:10" x14ac:dyDescent="0.2">
      <c r="A386" s="183"/>
      <c r="B386" s="183">
        <v>242</v>
      </c>
      <c r="C386" s="158" t="s">
        <v>197</v>
      </c>
      <c r="D386" s="158"/>
      <c r="E386" s="167">
        <f t="shared" si="89"/>
        <v>21298.730000000003</v>
      </c>
      <c r="F386" s="167">
        <f t="shared" si="89"/>
        <v>40000</v>
      </c>
      <c r="G386" s="167">
        <f t="shared" si="89"/>
        <v>40000</v>
      </c>
      <c r="H386" s="167">
        <f t="shared" si="89"/>
        <v>35000</v>
      </c>
      <c r="I386" s="167">
        <f t="shared" si="89"/>
        <v>35000</v>
      </c>
      <c r="J386" s="167">
        <f t="shared" si="89"/>
        <v>35000</v>
      </c>
    </row>
    <row r="387" spans="1:10" x14ac:dyDescent="0.2">
      <c r="A387" s="183"/>
      <c r="B387" s="183">
        <v>244</v>
      </c>
      <c r="C387" s="158" t="s">
        <v>198</v>
      </c>
      <c r="D387" s="158"/>
      <c r="E387" s="167">
        <f t="shared" si="89"/>
        <v>0</v>
      </c>
      <c r="F387" s="167">
        <f t="shared" si="89"/>
        <v>16000</v>
      </c>
      <c r="G387" s="167">
        <f t="shared" si="89"/>
        <v>16000</v>
      </c>
      <c r="H387" s="167">
        <f t="shared" si="89"/>
        <v>10000</v>
      </c>
      <c r="I387" s="167">
        <f t="shared" si="89"/>
        <v>10000</v>
      </c>
      <c r="J387" s="167">
        <f t="shared" si="89"/>
        <v>10000</v>
      </c>
    </row>
    <row r="388" spans="1:10" x14ac:dyDescent="0.2">
      <c r="A388" s="183"/>
      <c r="B388" s="183">
        <v>246</v>
      </c>
      <c r="C388" s="158" t="s">
        <v>199</v>
      </c>
      <c r="D388" s="158"/>
      <c r="E388" s="167">
        <f t="shared" si="89"/>
        <v>53442.25</v>
      </c>
      <c r="F388" s="167">
        <f t="shared" si="89"/>
        <v>66900</v>
      </c>
      <c r="G388" s="167">
        <f t="shared" si="89"/>
        <v>66900</v>
      </c>
      <c r="H388" s="167">
        <f t="shared" si="89"/>
        <v>45000</v>
      </c>
      <c r="I388" s="167">
        <f t="shared" si="89"/>
        <v>45000</v>
      </c>
      <c r="J388" s="167">
        <f t="shared" si="89"/>
        <v>45000</v>
      </c>
    </row>
    <row r="389" spans="1:10" x14ac:dyDescent="0.2">
      <c r="A389" s="183"/>
      <c r="B389" s="183">
        <v>247</v>
      </c>
      <c r="C389" s="158" t="s">
        <v>200</v>
      </c>
      <c r="D389" s="158"/>
      <c r="E389" s="167">
        <f t="shared" si="89"/>
        <v>0</v>
      </c>
      <c r="F389" s="167">
        <f t="shared" si="89"/>
        <v>0</v>
      </c>
      <c r="G389" s="167">
        <f t="shared" si="89"/>
        <v>0</v>
      </c>
      <c r="H389" s="167">
        <f t="shared" si="89"/>
        <v>0</v>
      </c>
      <c r="I389" s="167">
        <f t="shared" si="89"/>
        <v>0</v>
      </c>
      <c r="J389" s="167">
        <f t="shared" si="89"/>
        <v>0</v>
      </c>
    </row>
    <row r="390" spans="1:10" x14ac:dyDescent="0.2">
      <c r="A390" s="183"/>
      <c r="B390" s="183">
        <v>260</v>
      </c>
      <c r="C390" s="158" t="s">
        <v>201</v>
      </c>
      <c r="D390" s="158"/>
      <c r="E390" s="167">
        <f t="shared" si="89"/>
        <v>90774.399999999994</v>
      </c>
      <c r="F390" s="167">
        <f t="shared" si="89"/>
        <v>61100</v>
      </c>
      <c r="G390" s="167">
        <f t="shared" si="89"/>
        <v>61100</v>
      </c>
      <c r="H390" s="167">
        <f t="shared" si="89"/>
        <v>61100</v>
      </c>
      <c r="I390" s="167">
        <f t="shared" si="89"/>
        <v>61100</v>
      </c>
      <c r="J390" s="167">
        <f t="shared" si="89"/>
        <v>61100</v>
      </c>
    </row>
    <row r="391" spans="1:10" x14ac:dyDescent="0.2">
      <c r="A391" s="183"/>
      <c r="B391" s="183">
        <v>261</v>
      </c>
      <c r="C391" s="158" t="s">
        <v>202</v>
      </c>
      <c r="D391" s="158"/>
      <c r="E391" s="167">
        <f t="shared" si="89"/>
        <v>0</v>
      </c>
      <c r="F391" s="167">
        <f t="shared" si="89"/>
        <v>0</v>
      </c>
      <c r="G391" s="167">
        <f t="shared" si="89"/>
        <v>0</v>
      </c>
      <c r="H391" s="167">
        <f t="shared" si="89"/>
        <v>0</v>
      </c>
      <c r="I391" s="167">
        <f t="shared" si="89"/>
        <v>0</v>
      </c>
      <c r="J391" s="167">
        <f t="shared" si="89"/>
        <v>0</v>
      </c>
    </row>
    <row r="392" spans="1:10" x14ac:dyDescent="0.2">
      <c r="A392" s="183"/>
      <c r="B392" s="183">
        <v>262</v>
      </c>
      <c r="C392" s="158" t="s">
        <v>203</v>
      </c>
      <c r="D392" s="158"/>
      <c r="E392" s="167">
        <f t="shared" si="89"/>
        <v>37340.51</v>
      </c>
      <c r="F392" s="167">
        <f t="shared" si="89"/>
        <v>0</v>
      </c>
      <c r="G392" s="167">
        <f t="shared" si="89"/>
        <v>0</v>
      </c>
      <c r="H392" s="167">
        <f t="shared" si="89"/>
        <v>0</v>
      </c>
      <c r="I392" s="167">
        <f t="shared" si="89"/>
        <v>0</v>
      </c>
      <c r="J392" s="167">
        <f t="shared" si="89"/>
        <v>0</v>
      </c>
    </row>
    <row r="393" spans="1:10" x14ac:dyDescent="0.2">
      <c r="A393" s="183"/>
      <c r="B393" s="183">
        <v>265</v>
      </c>
      <c r="C393" s="158" t="s">
        <v>204</v>
      </c>
      <c r="D393" s="158"/>
      <c r="E393" s="167">
        <f t="shared" si="89"/>
        <v>0</v>
      </c>
      <c r="F393" s="167">
        <f t="shared" si="89"/>
        <v>0</v>
      </c>
      <c r="G393" s="167">
        <f t="shared" si="89"/>
        <v>0</v>
      </c>
      <c r="H393" s="167">
        <f t="shared" si="89"/>
        <v>0</v>
      </c>
      <c r="I393" s="167">
        <f t="shared" si="89"/>
        <v>0</v>
      </c>
      <c r="J393" s="167">
        <f t="shared" si="89"/>
        <v>0</v>
      </c>
    </row>
    <row r="394" spans="1:10" x14ac:dyDescent="0.2">
      <c r="A394" s="183"/>
      <c r="B394" s="183">
        <v>266</v>
      </c>
      <c r="C394" s="158" t="s">
        <v>205</v>
      </c>
      <c r="D394" s="158"/>
      <c r="E394" s="167">
        <f t="shared" si="89"/>
        <v>0</v>
      </c>
      <c r="F394" s="167">
        <f t="shared" si="89"/>
        <v>0</v>
      </c>
      <c r="G394" s="167">
        <f t="shared" si="89"/>
        <v>0</v>
      </c>
      <c r="H394" s="167">
        <f t="shared" si="89"/>
        <v>0</v>
      </c>
      <c r="I394" s="167">
        <f t="shared" si="89"/>
        <v>0</v>
      </c>
      <c r="J394" s="167">
        <f t="shared" si="89"/>
        <v>0</v>
      </c>
    </row>
    <row r="395" spans="1:10" x14ac:dyDescent="0.2">
      <c r="A395" s="183"/>
      <c r="B395" s="183">
        <v>270</v>
      </c>
      <c r="C395" s="158" t="s">
        <v>206</v>
      </c>
      <c r="D395" s="158"/>
      <c r="E395" s="167">
        <f t="shared" si="89"/>
        <v>0</v>
      </c>
      <c r="F395" s="167">
        <f t="shared" si="89"/>
        <v>0</v>
      </c>
      <c r="G395" s="167">
        <f t="shared" si="89"/>
        <v>0</v>
      </c>
      <c r="H395" s="167">
        <f t="shared" si="89"/>
        <v>0</v>
      </c>
      <c r="I395" s="167">
        <f t="shared" si="89"/>
        <v>0</v>
      </c>
      <c r="J395" s="167">
        <f t="shared" si="89"/>
        <v>0</v>
      </c>
    </row>
    <row r="396" spans="1:10" x14ac:dyDescent="0.2">
      <c r="A396" s="183"/>
      <c r="B396" s="183">
        <v>272</v>
      </c>
      <c r="C396" s="158" t="s">
        <v>207</v>
      </c>
      <c r="D396" s="158"/>
      <c r="E396" s="167">
        <f t="shared" si="89"/>
        <v>0</v>
      </c>
      <c r="F396" s="167">
        <f t="shared" si="89"/>
        <v>0</v>
      </c>
      <c r="G396" s="167">
        <f t="shared" si="89"/>
        <v>0</v>
      </c>
      <c r="H396" s="167">
        <f t="shared" si="89"/>
        <v>0</v>
      </c>
      <c r="I396" s="167">
        <f t="shared" si="89"/>
        <v>0</v>
      </c>
      <c r="J396" s="167">
        <f t="shared" si="89"/>
        <v>0</v>
      </c>
    </row>
    <row r="397" spans="1:10" x14ac:dyDescent="0.2">
      <c r="A397" s="183"/>
      <c r="B397" s="183">
        <v>273</v>
      </c>
      <c r="C397" s="158" t="s">
        <v>208</v>
      </c>
      <c r="D397" s="158"/>
      <c r="E397" s="167">
        <f t="shared" si="89"/>
        <v>0</v>
      </c>
      <c r="F397" s="167">
        <f t="shared" si="89"/>
        <v>0</v>
      </c>
      <c r="G397" s="167">
        <f t="shared" si="89"/>
        <v>0</v>
      </c>
      <c r="H397" s="167">
        <f t="shared" si="89"/>
        <v>0</v>
      </c>
      <c r="I397" s="167">
        <f t="shared" si="89"/>
        <v>0</v>
      </c>
      <c r="J397" s="167">
        <f t="shared" si="89"/>
        <v>0</v>
      </c>
    </row>
    <row r="398" spans="1:10" x14ac:dyDescent="0.2">
      <c r="A398" s="183"/>
      <c r="B398" s="183">
        <v>274</v>
      </c>
      <c r="C398" s="158" t="s">
        <v>209</v>
      </c>
      <c r="D398" s="158"/>
      <c r="E398" s="167">
        <f t="shared" si="89"/>
        <v>0</v>
      </c>
      <c r="F398" s="167">
        <f t="shared" si="89"/>
        <v>0</v>
      </c>
      <c r="G398" s="167">
        <f t="shared" si="89"/>
        <v>0</v>
      </c>
      <c r="H398" s="167">
        <f t="shared" si="89"/>
        <v>0</v>
      </c>
      <c r="I398" s="167">
        <f t="shared" si="89"/>
        <v>0</v>
      </c>
      <c r="J398" s="167">
        <f t="shared" si="89"/>
        <v>0</v>
      </c>
    </row>
    <row r="399" spans="1:10" x14ac:dyDescent="0.2">
      <c r="A399" s="183"/>
      <c r="B399" s="183">
        <v>275</v>
      </c>
      <c r="C399" s="158" t="s">
        <v>210</v>
      </c>
      <c r="D399" s="158"/>
      <c r="E399" s="167">
        <f t="shared" si="89"/>
        <v>4555.8099999999995</v>
      </c>
      <c r="F399" s="167">
        <f t="shared" si="89"/>
        <v>6500</v>
      </c>
      <c r="G399" s="167">
        <f t="shared" si="89"/>
        <v>6500</v>
      </c>
      <c r="H399" s="167">
        <f t="shared" si="89"/>
        <v>6500</v>
      </c>
      <c r="I399" s="167">
        <f t="shared" si="89"/>
        <v>6500</v>
      </c>
      <c r="J399" s="167">
        <f t="shared" si="89"/>
        <v>6500</v>
      </c>
    </row>
    <row r="400" spans="1:10" x14ac:dyDescent="0.2">
      <c r="A400" s="183"/>
      <c r="B400" s="183">
        <v>276</v>
      </c>
      <c r="C400" s="158" t="s">
        <v>211</v>
      </c>
      <c r="D400" s="158"/>
      <c r="E400" s="167">
        <f t="shared" ref="E400:J410" si="90">SUMIF($A$46:$A$944,$B400,E$46:E$944)</f>
        <v>0</v>
      </c>
      <c r="F400" s="167">
        <f t="shared" si="90"/>
        <v>0</v>
      </c>
      <c r="G400" s="167">
        <f t="shared" si="90"/>
        <v>0</v>
      </c>
      <c r="H400" s="167">
        <f t="shared" si="90"/>
        <v>0</v>
      </c>
      <c r="I400" s="167">
        <f t="shared" si="90"/>
        <v>0</v>
      </c>
      <c r="J400" s="167">
        <f t="shared" si="90"/>
        <v>0</v>
      </c>
    </row>
    <row r="401" spans="1:10" x14ac:dyDescent="0.2">
      <c r="A401" s="183"/>
      <c r="B401" s="183">
        <v>277</v>
      </c>
      <c r="C401" s="158" t="s">
        <v>212</v>
      </c>
      <c r="D401" s="158"/>
      <c r="E401" s="167">
        <f t="shared" si="90"/>
        <v>0</v>
      </c>
      <c r="F401" s="167">
        <f t="shared" si="90"/>
        <v>0</v>
      </c>
      <c r="G401" s="167">
        <f t="shared" si="90"/>
        <v>0</v>
      </c>
      <c r="H401" s="167">
        <f t="shared" si="90"/>
        <v>0</v>
      </c>
      <c r="I401" s="167">
        <f t="shared" si="90"/>
        <v>0</v>
      </c>
      <c r="J401" s="167">
        <f t="shared" si="90"/>
        <v>0</v>
      </c>
    </row>
    <row r="402" spans="1:10" x14ac:dyDescent="0.2">
      <c r="A402" s="183"/>
      <c r="B402" s="183">
        <v>278</v>
      </c>
      <c r="C402" s="158" t="s">
        <v>213</v>
      </c>
      <c r="D402" s="158"/>
      <c r="E402" s="167">
        <f t="shared" si="90"/>
        <v>0</v>
      </c>
      <c r="F402" s="167">
        <f t="shared" si="90"/>
        <v>0</v>
      </c>
      <c r="G402" s="167">
        <f t="shared" si="90"/>
        <v>0</v>
      </c>
      <c r="H402" s="167">
        <f t="shared" si="90"/>
        <v>0</v>
      </c>
      <c r="I402" s="167">
        <f t="shared" si="90"/>
        <v>0</v>
      </c>
      <c r="J402" s="167">
        <f t="shared" si="90"/>
        <v>0</v>
      </c>
    </row>
    <row r="403" spans="1:10" x14ac:dyDescent="0.2">
      <c r="A403" s="183"/>
      <c r="B403" s="183">
        <v>279</v>
      </c>
      <c r="C403" s="158" t="s">
        <v>214</v>
      </c>
      <c r="D403" s="158"/>
      <c r="E403" s="167">
        <f t="shared" si="90"/>
        <v>0</v>
      </c>
      <c r="F403" s="167">
        <f t="shared" si="90"/>
        <v>0</v>
      </c>
      <c r="G403" s="167">
        <f t="shared" si="90"/>
        <v>0</v>
      </c>
      <c r="H403" s="167">
        <f t="shared" si="90"/>
        <v>0</v>
      </c>
      <c r="I403" s="167">
        <f t="shared" si="90"/>
        <v>0</v>
      </c>
      <c r="J403" s="167">
        <f t="shared" si="90"/>
        <v>0</v>
      </c>
    </row>
    <row r="404" spans="1:10" x14ac:dyDescent="0.2">
      <c r="A404" s="183"/>
      <c r="B404" s="183">
        <v>280</v>
      </c>
      <c r="C404" s="158" t="s">
        <v>215</v>
      </c>
      <c r="D404" s="158"/>
      <c r="E404" s="167">
        <f t="shared" si="90"/>
        <v>0</v>
      </c>
      <c r="F404" s="167">
        <f t="shared" si="90"/>
        <v>22700</v>
      </c>
      <c r="G404" s="167">
        <f t="shared" si="90"/>
        <v>22700</v>
      </c>
      <c r="H404" s="167">
        <f t="shared" si="90"/>
        <v>6500</v>
      </c>
      <c r="I404" s="167">
        <f t="shared" si="90"/>
        <v>6500</v>
      </c>
      <c r="J404" s="167">
        <f t="shared" si="90"/>
        <v>6500</v>
      </c>
    </row>
    <row r="405" spans="1:10" x14ac:dyDescent="0.2">
      <c r="A405" s="183"/>
      <c r="B405" s="183">
        <v>281</v>
      </c>
      <c r="C405" s="158" t="s">
        <v>216</v>
      </c>
      <c r="D405" s="158"/>
      <c r="E405" s="167">
        <f t="shared" si="90"/>
        <v>0</v>
      </c>
      <c r="F405" s="167">
        <f t="shared" si="90"/>
        <v>0</v>
      </c>
      <c r="G405" s="167">
        <f t="shared" si="90"/>
        <v>0</v>
      </c>
      <c r="H405" s="167">
        <f t="shared" si="90"/>
        <v>0</v>
      </c>
      <c r="I405" s="167">
        <f t="shared" si="90"/>
        <v>0</v>
      </c>
      <c r="J405" s="167">
        <f t="shared" si="90"/>
        <v>0</v>
      </c>
    </row>
    <row r="406" spans="1:10" x14ac:dyDescent="0.2">
      <c r="A406" s="183"/>
      <c r="B406" s="183">
        <v>282</v>
      </c>
      <c r="C406" s="158" t="s">
        <v>217</v>
      </c>
      <c r="D406" s="158"/>
      <c r="E406" s="167">
        <f t="shared" si="90"/>
        <v>0</v>
      </c>
      <c r="F406" s="167">
        <f t="shared" si="90"/>
        <v>0</v>
      </c>
      <c r="G406" s="167">
        <f t="shared" si="90"/>
        <v>0</v>
      </c>
      <c r="H406" s="167">
        <f t="shared" si="90"/>
        <v>0</v>
      </c>
      <c r="I406" s="167">
        <f t="shared" si="90"/>
        <v>0</v>
      </c>
      <c r="J406" s="167">
        <f t="shared" si="90"/>
        <v>0</v>
      </c>
    </row>
    <row r="407" spans="1:10" x14ac:dyDescent="0.2">
      <c r="A407" s="183"/>
      <c r="B407" s="183">
        <v>283</v>
      </c>
      <c r="C407" s="158" t="s">
        <v>218</v>
      </c>
      <c r="D407" s="158"/>
      <c r="E407" s="167">
        <f t="shared" si="90"/>
        <v>0</v>
      </c>
      <c r="F407" s="167">
        <f t="shared" si="90"/>
        <v>0</v>
      </c>
      <c r="G407" s="167">
        <f t="shared" si="90"/>
        <v>0</v>
      </c>
      <c r="H407" s="167">
        <f t="shared" si="90"/>
        <v>0</v>
      </c>
      <c r="I407" s="167">
        <f t="shared" si="90"/>
        <v>0</v>
      </c>
      <c r="J407" s="167">
        <f t="shared" si="90"/>
        <v>0</v>
      </c>
    </row>
    <row r="408" spans="1:10" x14ac:dyDescent="0.2">
      <c r="A408" s="183"/>
      <c r="B408" s="183">
        <v>290</v>
      </c>
      <c r="C408" s="158" t="s">
        <v>220</v>
      </c>
      <c r="D408" s="158"/>
      <c r="E408" s="167">
        <f t="shared" si="90"/>
        <v>0</v>
      </c>
      <c r="F408" s="167">
        <f t="shared" si="90"/>
        <v>0</v>
      </c>
      <c r="G408" s="167">
        <f t="shared" si="90"/>
        <v>0</v>
      </c>
      <c r="H408" s="167">
        <f t="shared" si="90"/>
        <v>0</v>
      </c>
      <c r="I408" s="167">
        <f t="shared" si="90"/>
        <v>0</v>
      </c>
      <c r="J408" s="167">
        <f t="shared" si="90"/>
        <v>0</v>
      </c>
    </row>
    <row r="409" spans="1:10" x14ac:dyDescent="0.2">
      <c r="A409" s="183"/>
      <c r="B409" s="183">
        <v>292</v>
      </c>
      <c r="C409" s="158" t="s">
        <v>221</v>
      </c>
      <c r="D409" s="158"/>
      <c r="E409" s="167">
        <f t="shared" si="90"/>
        <v>0</v>
      </c>
      <c r="F409" s="167">
        <f t="shared" si="90"/>
        <v>0</v>
      </c>
      <c r="G409" s="167">
        <f t="shared" si="90"/>
        <v>0</v>
      </c>
      <c r="H409" s="167">
        <f t="shared" si="90"/>
        <v>0</v>
      </c>
      <c r="I409" s="167">
        <f t="shared" si="90"/>
        <v>0</v>
      </c>
      <c r="J409" s="167">
        <f t="shared" si="90"/>
        <v>0</v>
      </c>
    </row>
    <row r="410" spans="1:10" x14ac:dyDescent="0.2">
      <c r="A410" s="183"/>
      <c r="B410" s="183">
        <v>293</v>
      </c>
      <c r="C410" s="158" t="s">
        <v>222</v>
      </c>
      <c r="D410" s="158"/>
      <c r="E410" s="167">
        <f t="shared" si="90"/>
        <v>0</v>
      </c>
      <c r="F410" s="167">
        <f t="shared" si="90"/>
        <v>0</v>
      </c>
      <c r="G410" s="167">
        <f t="shared" si="90"/>
        <v>0</v>
      </c>
      <c r="H410" s="167">
        <f t="shared" si="90"/>
        <v>0</v>
      </c>
      <c r="I410" s="167">
        <f t="shared" si="90"/>
        <v>0</v>
      </c>
      <c r="J410" s="167">
        <f t="shared" si="90"/>
        <v>0</v>
      </c>
    </row>
    <row r="411" spans="1:10" x14ac:dyDescent="0.2">
      <c r="A411" s="158"/>
      <c r="B411" s="183"/>
      <c r="C411" s="165" t="s">
        <v>498</v>
      </c>
      <c r="D411" s="176"/>
      <c r="E411" s="184">
        <f>SUM(E368:E410)</f>
        <v>2026679.2900000003</v>
      </c>
      <c r="F411" s="184">
        <f t="shared" ref="F411:J411" si="91">SUM(F368:F410)</f>
        <v>2764000</v>
      </c>
      <c r="G411" s="184">
        <f t="shared" si="91"/>
        <v>2764000</v>
      </c>
      <c r="H411" s="184">
        <f>SUM(H368:H410)</f>
        <v>2773200</v>
      </c>
      <c r="I411" s="184">
        <f t="shared" si="91"/>
        <v>2821700</v>
      </c>
      <c r="J411" s="184">
        <f t="shared" si="91"/>
        <v>2827100</v>
      </c>
    </row>
  </sheetData>
  <mergeCells count="344">
    <mergeCell ref="A322:E322"/>
    <mergeCell ref="A323:E323"/>
    <mergeCell ref="A324:E324"/>
    <mergeCell ref="A316:J316"/>
    <mergeCell ref="A317:E317"/>
    <mergeCell ref="A318:E318"/>
    <mergeCell ref="A319:E319"/>
    <mergeCell ref="A320:E320"/>
    <mergeCell ref="A321:J321"/>
    <mergeCell ref="A310:J310"/>
    <mergeCell ref="A311:J311"/>
    <mergeCell ref="A312:J312"/>
    <mergeCell ref="A313:J313"/>
    <mergeCell ref="A314:J314"/>
    <mergeCell ref="A315:E315"/>
    <mergeCell ref="A304:J304"/>
    <mergeCell ref="A305:J305"/>
    <mergeCell ref="A306:J306"/>
    <mergeCell ref="A307:J307"/>
    <mergeCell ref="A308:J308"/>
    <mergeCell ref="A309:J309"/>
    <mergeCell ref="A298:J298"/>
    <mergeCell ref="A299:C299"/>
    <mergeCell ref="A300:C300"/>
    <mergeCell ref="A301:C301"/>
    <mergeCell ref="A302:D302"/>
    <mergeCell ref="A303:J303"/>
    <mergeCell ref="I293:I294"/>
    <mergeCell ref="J293:J294"/>
    <mergeCell ref="C294:D294"/>
    <mergeCell ref="C295:D295"/>
    <mergeCell ref="A296:D296"/>
    <mergeCell ref="A297:J297"/>
    <mergeCell ref="B288:D288"/>
    <mergeCell ref="A289:D289"/>
    <mergeCell ref="A290:D290"/>
    <mergeCell ref="A291:J291"/>
    <mergeCell ref="A292:J292"/>
    <mergeCell ref="A293:D293"/>
    <mergeCell ref="E293:E294"/>
    <mergeCell ref="F293:F294"/>
    <mergeCell ref="G293:G294"/>
    <mergeCell ref="H293:H294"/>
    <mergeCell ref="B282:D282"/>
    <mergeCell ref="B283:D283"/>
    <mergeCell ref="B284:D284"/>
    <mergeCell ref="B285:D285"/>
    <mergeCell ref="B286:D286"/>
    <mergeCell ref="B287:D287"/>
    <mergeCell ref="A276:D276"/>
    <mergeCell ref="A277:I277"/>
    <mergeCell ref="B278:D278"/>
    <mergeCell ref="B279:D279"/>
    <mergeCell ref="B280:D280"/>
    <mergeCell ref="B281:D281"/>
    <mergeCell ref="B270:D270"/>
    <mergeCell ref="A271:I271"/>
    <mergeCell ref="B272:D272"/>
    <mergeCell ref="B273:D273"/>
    <mergeCell ref="B274:D274"/>
    <mergeCell ref="B275:D275"/>
    <mergeCell ref="A264:J264"/>
    <mergeCell ref="B265:D265"/>
    <mergeCell ref="B266:D266"/>
    <mergeCell ref="A267:D267"/>
    <mergeCell ref="A268:J268"/>
    <mergeCell ref="A269:J269"/>
    <mergeCell ref="A259:E259"/>
    <mergeCell ref="A260:J260"/>
    <mergeCell ref="A261:J261"/>
    <mergeCell ref="A262:C262"/>
    <mergeCell ref="D262:J262"/>
    <mergeCell ref="A263:J263"/>
    <mergeCell ref="A253:E253"/>
    <mergeCell ref="A254:E254"/>
    <mergeCell ref="A255:E255"/>
    <mergeCell ref="A256:J256"/>
    <mergeCell ref="A257:E257"/>
    <mergeCell ref="A258:E258"/>
    <mergeCell ref="A247:J247"/>
    <mergeCell ref="A248:J248"/>
    <mergeCell ref="A249:J249"/>
    <mergeCell ref="A250:E250"/>
    <mergeCell ref="A251:J251"/>
    <mergeCell ref="A252:E252"/>
    <mergeCell ref="A241:J241"/>
    <mergeCell ref="A242:J242"/>
    <mergeCell ref="A243:J243"/>
    <mergeCell ref="A244:J244"/>
    <mergeCell ref="A245:J245"/>
    <mergeCell ref="A246:J246"/>
    <mergeCell ref="A235:C235"/>
    <mergeCell ref="A236:C236"/>
    <mergeCell ref="A237:D237"/>
    <mergeCell ref="A238:J238"/>
    <mergeCell ref="A239:J239"/>
    <mergeCell ref="A240:J240"/>
    <mergeCell ref="A229:C229"/>
    <mergeCell ref="A230:C230"/>
    <mergeCell ref="A231:C231"/>
    <mergeCell ref="A232:C232"/>
    <mergeCell ref="A233:C233"/>
    <mergeCell ref="A234:C234"/>
    <mergeCell ref="C223:D223"/>
    <mergeCell ref="C224:D224"/>
    <mergeCell ref="A225:D225"/>
    <mergeCell ref="A226:I226"/>
    <mergeCell ref="A227:J227"/>
    <mergeCell ref="A228:C228"/>
    <mergeCell ref="A219:J219"/>
    <mergeCell ref="A220:J220"/>
    <mergeCell ref="A221:D221"/>
    <mergeCell ref="E221:E222"/>
    <mergeCell ref="F221:F222"/>
    <mergeCell ref="G221:G222"/>
    <mergeCell ref="H221:H222"/>
    <mergeCell ref="I221:I222"/>
    <mergeCell ref="J221:J222"/>
    <mergeCell ref="C222:D222"/>
    <mergeCell ref="B213:D213"/>
    <mergeCell ref="B214:D214"/>
    <mergeCell ref="B215:D215"/>
    <mergeCell ref="B216:D216"/>
    <mergeCell ref="A217:D217"/>
    <mergeCell ref="A218:D218"/>
    <mergeCell ref="B207:D207"/>
    <mergeCell ref="B208:D208"/>
    <mergeCell ref="B209:D209"/>
    <mergeCell ref="B210:D210"/>
    <mergeCell ref="B211:D211"/>
    <mergeCell ref="B212:D212"/>
    <mergeCell ref="B201:D201"/>
    <mergeCell ref="A202:D202"/>
    <mergeCell ref="A203:I203"/>
    <mergeCell ref="B204:D204"/>
    <mergeCell ref="B205:D205"/>
    <mergeCell ref="B206:D206"/>
    <mergeCell ref="A195:J195"/>
    <mergeCell ref="B196:D196"/>
    <mergeCell ref="A197:I197"/>
    <mergeCell ref="B198:D198"/>
    <mergeCell ref="B199:D199"/>
    <mergeCell ref="B200:D200"/>
    <mergeCell ref="A189:J189"/>
    <mergeCell ref="A190:J190"/>
    <mergeCell ref="B191:D191"/>
    <mergeCell ref="B192:D192"/>
    <mergeCell ref="A193:D193"/>
    <mergeCell ref="A194:J194"/>
    <mergeCell ref="A184:E184"/>
    <mergeCell ref="A185:E185"/>
    <mergeCell ref="A186:J186"/>
    <mergeCell ref="A187:J187"/>
    <mergeCell ref="A188:C188"/>
    <mergeCell ref="D188:J188"/>
    <mergeCell ref="A178:E178"/>
    <mergeCell ref="A179:E179"/>
    <mergeCell ref="A180:E180"/>
    <mergeCell ref="A181:E181"/>
    <mergeCell ref="A182:J182"/>
    <mergeCell ref="A183:E183"/>
    <mergeCell ref="A172:J172"/>
    <mergeCell ref="A173:J173"/>
    <mergeCell ref="A174:J174"/>
    <mergeCell ref="A175:E175"/>
    <mergeCell ref="A176:J176"/>
    <mergeCell ref="A177:E177"/>
    <mergeCell ref="A164:J164"/>
    <mergeCell ref="A165:J165"/>
    <mergeCell ref="A166:J166"/>
    <mergeCell ref="A169:J169"/>
    <mergeCell ref="A170:J170"/>
    <mergeCell ref="A171:J171"/>
    <mergeCell ref="A158:I158"/>
    <mergeCell ref="A159:C159"/>
    <mergeCell ref="A160:C160"/>
    <mergeCell ref="A161:C161"/>
    <mergeCell ref="A162:D162"/>
    <mergeCell ref="A163:J163"/>
    <mergeCell ref="J152:J153"/>
    <mergeCell ref="C153:D153"/>
    <mergeCell ref="C154:D154"/>
    <mergeCell ref="C155:D155"/>
    <mergeCell ref="A156:D156"/>
    <mergeCell ref="A157:I157"/>
    <mergeCell ref="A148:D148"/>
    <mergeCell ref="A149:D149"/>
    <mergeCell ref="A150:I150"/>
    <mergeCell ref="A151:J151"/>
    <mergeCell ref="A152:D152"/>
    <mergeCell ref="E152:E153"/>
    <mergeCell ref="F152:F153"/>
    <mergeCell ref="G152:G153"/>
    <mergeCell ref="H152:H153"/>
    <mergeCell ref="I152:I153"/>
    <mergeCell ref="B142:D142"/>
    <mergeCell ref="B143:D143"/>
    <mergeCell ref="B144:D144"/>
    <mergeCell ref="B145:D145"/>
    <mergeCell ref="B146:D146"/>
    <mergeCell ref="B147:D147"/>
    <mergeCell ref="A136:D136"/>
    <mergeCell ref="A137:I137"/>
    <mergeCell ref="B138:D138"/>
    <mergeCell ref="B139:D139"/>
    <mergeCell ref="B140:D140"/>
    <mergeCell ref="B141:D141"/>
    <mergeCell ref="B130:D130"/>
    <mergeCell ref="A131:I131"/>
    <mergeCell ref="B132:D132"/>
    <mergeCell ref="B133:D133"/>
    <mergeCell ref="B134:D134"/>
    <mergeCell ref="B135:D135"/>
    <mergeCell ref="A124:J124"/>
    <mergeCell ref="B125:D125"/>
    <mergeCell ref="B126:D126"/>
    <mergeCell ref="A127:D127"/>
    <mergeCell ref="A128:J128"/>
    <mergeCell ref="A129:J129"/>
    <mergeCell ref="A119:E119"/>
    <mergeCell ref="A120:J120"/>
    <mergeCell ref="A121:J121"/>
    <mergeCell ref="A122:C122"/>
    <mergeCell ref="D122:J122"/>
    <mergeCell ref="A123:J123"/>
    <mergeCell ref="A113:E113"/>
    <mergeCell ref="A114:E114"/>
    <mergeCell ref="A115:E115"/>
    <mergeCell ref="A116:E116"/>
    <mergeCell ref="A117:J117"/>
    <mergeCell ref="A118:E118"/>
    <mergeCell ref="A107:J107"/>
    <mergeCell ref="A108:J108"/>
    <mergeCell ref="A109:J109"/>
    <mergeCell ref="A110:J110"/>
    <mergeCell ref="A111:E111"/>
    <mergeCell ref="A112:J112"/>
    <mergeCell ref="A101:J101"/>
    <mergeCell ref="A102:J102"/>
    <mergeCell ref="A103:J103"/>
    <mergeCell ref="A104:J104"/>
    <mergeCell ref="A105:J105"/>
    <mergeCell ref="A106:J106"/>
    <mergeCell ref="A95:C95"/>
    <mergeCell ref="A96:C96"/>
    <mergeCell ref="A97:C97"/>
    <mergeCell ref="A98:D98"/>
    <mergeCell ref="A99:J99"/>
    <mergeCell ref="A100:J100"/>
    <mergeCell ref="C89:D89"/>
    <mergeCell ref="A90:D90"/>
    <mergeCell ref="A91:I91"/>
    <mergeCell ref="A92:I92"/>
    <mergeCell ref="A93:C93"/>
    <mergeCell ref="A94:C94"/>
    <mergeCell ref="A85:J85"/>
    <mergeCell ref="A86:J86"/>
    <mergeCell ref="A87:D87"/>
    <mergeCell ref="E87:E88"/>
    <mergeCell ref="F87:F88"/>
    <mergeCell ref="G87:G88"/>
    <mergeCell ref="H87:H88"/>
    <mergeCell ref="I87:I88"/>
    <mergeCell ref="J87:J88"/>
    <mergeCell ref="C88:D88"/>
    <mergeCell ref="B79:D79"/>
    <mergeCell ref="B80:D80"/>
    <mergeCell ref="B81:D81"/>
    <mergeCell ref="B82:D82"/>
    <mergeCell ref="A83:D83"/>
    <mergeCell ref="A84:D84"/>
    <mergeCell ref="B73:D73"/>
    <mergeCell ref="B74:D74"/>
    <mergeCell ref="B75:D75"/>
    <mergeCell ref="B76:D76"/>
    <mergeCell ref="B77:D77"/>
    <mergeCell ref="B78:D78"/>
    <mergeCell ref="B67:D67"/>
    <mergeCell ref="A68:D68"/>
    <mergeCell ref="A69:I69"/>
    <mergeCell ref="B70:D70"/>
    <mergeCell ref="B71:D71"/>
    <mergeCell ref="B72:D72"/>
    <mergeCell ref="A61:J61"/>
    <mergeCell ref="B62:D62"/>
    <mergeCell ref="A63:I63"/>
    <mergeCell ref="B64:D64"/>
    <mergeCell ref="B65:D65"/>
    <mergeCell ref="B66:D66"/>
    <mergeCell ref="A55:J55"/>
    <mergeCell ref="A56:J56"/>
    <mergeCell ref="B57:D57"/>
    <mergeCell ref="B58:D58"/>
    <mergeCell ref="A59:D59"/>
    <mergeCell ref="A60:J60"/>
    <mergeCell ref="A49:J49"/>
    <mergeCell ref="A50:J50"/>
    <mergeCell ref="A51:D51"/>
    <mergeCell ref="A52:J52"/>
    <mergeCell ref="A53:J53"/>
    <mergeCell ref="A54:C54"/>
    <mergeCell ref="D54:J54"/>
    <mergeCell ref="A43:J43"/>
    <mergeCell ref="C44:D44"/>
    <mergeCell ref="C45:D45"/>
    <mergeCell ref="A46:D46"/>
    <mergeCell ref="A47:J47"/>
    <mergeCell ref="A48:D48"/>
    <mergeCell ref="B37:D37"/>
    <mergeCell ref="B38:D38"/>
    <mergeCell ref="B39:D39"/>
    <mergeCell ref="B40:D40"/>
    <mergeCell ref="A41:D41"/>
    <mergeCell ref="A42:J42"/>
    <mergeCell ref="B31:D31"/>
    <mergeCell ref="A32:D32"/>
    <mergeCell ref="A33:D33"/>
    <mergeCell ref="A34:J34"/>
    <mergeCell ref="A35:J35"/>
    <mergeCell ref="B36:D36"/>
    <mergeCell ref="A25:D25"/>
    <mergeCell ref="A26:J26"/>
    <mergeCell ref="A27:J27"/>
    <mergeCell ref="B28:D28"/>
    <mergeCell ref="B29:D29"/>
    <mergeCell ref="B30:D30"/>
    <mergeCell ref="B22:D22"/>
    <mergeCell ref="B23:D23"/>
    <mergeCell ref="B24:D24"/>
    <mergeCell ref="A13:J13"/>
    <mergeCell ref="A14:J14"/>
    <mergeCell ref="A15:J15"/>
    <mergeCell ref="A16:J16"/>
    <mergeCell ref="A17:J17"/>
    <mergeCell ref="A18:J18"/>
    <mergeCell ref="A1:J1"/>
    <mergeCell ref="A2:J2"/>
    <mergeCell ref="A3:J3"/>
    <mergeCell ref="A10:J10"/>
    <mergeCell ref="A11:J11"/>
    <mergeCell ref="A12:J12"/>
    <mergeCell ref="B19:D19"/>
    <mergeCell ref="A20:J20"/>
    <mergeCell ref="B21:D21"/>
  </mergeCells>
  <printOptions horizontalCentered="1"/>
  <pageMargins left="0.25" right="0.25" top="0.75" bottom="0.75" header="0.3" footer="0.3"/>
  <pageSetup fitToHeight="0" orientation="portrait" r:id="rId1"/>
  <rowBreaks count="10" manualBreakCount="10">
    <brk id="52" max="9" man="1"/>
    <brk id="98" max="9" man="1"/>
    <brk id="120" max="9" man="1"/>
    <brk id="163" max="9" man="1"/>
    <brk id="186" max="9" man="1"/>
    <brk id="226" max="9" man="1"/>
    <brk id="260" max="9" man="1"/>
    <brk id="303" max="9" man="1"/>
    <brk id="325" max="9" man="1"/>
    <brk id="365" max="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597"/>
  <sheetViews>
    <sheetView view="pageBreakPreview" zoomScaleNormal="100" zoomScaleSheetLayoutView="100" workbookViewId="0">
      <selection sqref="A1:J1"/>
    </sheetView>
  </sheetViews>
  <sheetFormatPr defaultColWidth="9.140625" defaultRowHeight="14.25" x14ac:dyDescent="0.2"/>
  <cols>
    <col min="1" max="1" width="6.4257812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x14ac:dyDescent="0.2">
      <c r="A1" s="473" t="s">
        <v>235</v>
      </c>
      <c r="B1" s="473"/>
      <c r="C1" s="474"/>
      <c r="D1" s="474"/>
      <c r="E1" s="474"/>
      <c r="F1" s="474"/>
      <c r="G1" s="474"/>
      <c r="H1" s="474"/>
      <c r="I1" s="474"/>
      <c r="J1" s="474"/>
    </row>
    <row r="2" spans="1:10" x14ac:dyDescent="0.2">
      <c r="A2" s="473" t="s">
        <v>499</v>
      </c>
      <c r="B2" s="473"/>
      <c r="C2" s="475"/>
      <c r="D2" s="475"/>
      <c r="E2" s="475"/>
      <c r="F2" s="475"/>
      <c r="G2" s="475"/>
      <c r="H2" s="475"/>
      <c r="I2" s="475"/>
      <c r="J2" s="475"/>
    </row>
    <row r="3" spans="1:10" ht="15" thickBot="1" x14ac:dyDescent="0.25">
      <c r="A3" s="518"/>
      <c r="B3" s="519"/>
      <c r="C3" s="519"/>
      <c r="D3" s="519"/>
      <c r="E3" s="519"/>
      <c r="F3" s="519"/>
      <c r="G3" s="519"/>
      <c r="H3" s="519"/>
      <c r="I3" s="519"/>
      <c r="J3" s="520"/>
    </row>
    <row r="4" spans="1:10" x14ac:dyDescent="0.2">
      <c r="A4" s="186" t="s">
        <v>237</v>
      </c>
      <c r="B4" s="187" t="s">
        <v>238</v>
      </c>
      <c r="C4" s="187"/>
      <c r="D4" s="187"/>
      <c r="E4" s="187"/>
      <c r="F4" s="187"/>
      <c r="G4" s="188"/>
      <c r="H4" s="188"/>
      <c r="I4" s="188"/>
      <c r="J4" s="189"/>
    </row>
    <row r="5" spans="1:10" x14ac:dyDescent="0.2">
      <c r="A5" s="99"/>
      <c r="B5" s="100" t="s">
        <v>500</v>
      </c>
      <c r="C5" s="100"/>
      <c r="D5" s="100"/>
      <c r="E5" s="100"/>
      <c r="F5" s="100"/>
      <c r="G5" s="101"/>
      <c r="H5" s="101"/>
      <c r="I5" s="101"/>
      <c r="J5" s="102"/>
    </row>
    <row r="6" spans="1:10" x14ac:dyDescent="0.2">
      <c r="A6" s="103"/>
      <c r="B6" s="100" t="s">
        <v>2286</v>
      </c>
      <c r="C6" s="104"/>
      <c r="D6" s="104"/>
      <c r="E6" s="100"/>
      <c r="F6" s="100"/>
      <c r="G6" s="105"/>
      <c r="H6" s="105"/>
      <c r="I6" s="105"/>
      <c r="J6" s="106">
        <f>H61</f>
        <v>31739100</v>
      </c>
    </row>
    <row r="7" spans="1:10" x14ac:dyDescent="0.2">
      <c r="A7" s="109" t="s">
        <v>240</v>
      </c>
      <c r="B7" s="110" t="s">
        <v>241</v>
      </c>
      <c r="C7" s="110"/>
      <c r="D7" s="110" t="s">
        <v>501</v>
      </c>
      <c r="E7" s="110"/>
      <c r="F7" s="110"/>
      <c r="G7" s="111"/>
      <c r="H7" s="111"/>
      <c r="I7" s="111"/>
      <c r="J7" s="112"/>
    </row>
    <row r="8" spans="1:10" ht="15" thickBot="1" x14ac:dyDescent="0.25">
      <c r="A8" s="113" t="s">
        <v>243</v>
      </c>
      <c r="B8" s="114" t="s">
        <v>502</v>
      </c>
      <c r="C8" s="114"/>
      <c r="D8" s="115"/>
      <c r="E8" s="115"/>
      <c r="F8" s="115"/>
      <c r="G8" s="117"/>
      <c r="H8" s="117"/>
      <c r="I8" s="117"/>
      <c r="J8" s="118"/>
    </row>
    <row r="9" spans="1:10" ht="15" x14ac:dyDescent="0.2">
      <c r="A9" s="207"/>
      <c r="B9" s="207"/>
      <c r="C9" s="207"/>
      <c r="D9" s="207"/>
      <c r="E9" s="207"/>
      <c r="F9" s="207"/>
      <c r="G9" s="207"/>
      <c r="H9" s="207"/>
      <c r="I9" s="207"/>
      <c r="J9" s="207"/>
    </row>
    <row r="10" spans="1:10" x14ac:dyDescent="0.2">
      <c r="A10" s="482" t="s">
        <v>245</v>
      </c>
      <c r="B10" s="482"/>
      <c r="C10" s="482"/>
      <c r="D10" s="482"/>
      <c r="E10" s="482"/>
      <c r="F10" s="482"/>
      <c r="G10" s="482"/>
      <c r="H10" s="482"/>
      <c r="I10" s="482"/>
      <c r="J10" s="482"/>
    </row>
    <row r="11" spans="1:10" ht="25.5" customHeight="1" x14ac:dyDescent="0.2">
      <c r="A11" s="550" t="s">
        <v>503</v>
      </c>
      <c r="B11" s="550"/>
      <c r="C11" s="550"/>
      <c r="D11" s="550"/>
      <c r="E11" s="550"/>
      <c r="F11" s="550"/>
      <c r="G11" s="550"/>
      <c r="H11" s="550"/>
      <c r="I11" s="550"/>
      <c r="J11" s="550"/>
    </row>
    <row r="12" spans="1:10" x14ac:dyDescent="0.2">
      <c r="A12" s="532" t="s">
        <v>504</v>
      </c>
      <c r="B12" s="532"/>
      <c r="C12" s="532"/>
      <c r="D12" s="532"/>
      <c r="E12" s="532"/>
      <c r="F12" s="532"/>
      <c r="G12" s="532"/>
      <c r="H12" s="532"/>
      <c r="I12" s="532"/>
      <c r="J12" s="532"/>
    </row>
    <row r="13" spans="1:10" x14ac:dyDescent="0.2">
      <c r="A13" s="482" t="s">
        <v>247</v>
      </c>
      <c r="B13" s="482"/>
      <c r="C13" s="482"/>
      <c r="D13" s="482"/>
      <c r="E13" s="482"/>
      <c r="F13" s="482"/>
      <c r="G13" s="482"/>
      <c r="H13" s="482"/>
      <c r="I13" s="482"/>
      <c r="J13" s="482"/>
    </row>
    <row r="14" spans="1:10" x14ac:dyDescent="0.2">
      <c r="A14" s="532" t="s">
        <v>505</v>
      </c>
      <c r="B14" s="532"/>
      <c r="C14" s="532"/>
      <c r="D14" s="532"/>
      <c r="E14" s="532"/>
      <c r="F14" s="532"/>
      <c r="G14" s="532"/>
      <c r="H14" s="532"/>
      <c r="I14" s="532"/>
      <c r="J14" s="532"/>
    </row>
    <row r="15" spans="1:10" x14ac:dyDescent="0.2">
      <c r="A15" s="532" t="s">
        <v>506</v>
      </c>
      <c r="B15" s="532"/>
      <c r="C15" s="532"/>
      <c r="D15" s="532"/>
      <c r="E15" s="532"/>
      <c r="F15" s="532"/>
      <c r="G15" s="532"/>
      <c r="H15" s="532"/>
      <c r="I15" s="532"/>
      <c r="J15" s="532"/>
    </row>
    <row r="16" spans="1:10" x14ac:dyDescent="0.2">
      <c r="A16" s="532" t="s">
        <v>507</v>
      </c>
      <c r="B16" s="532"/>
      <c r="C16" s="532"/>
      <c r="D16" s="532"/>
      <c r="E16" s="532"/>
      <c r="F16" s="532"/>
      <c r="G16" s="532"/>
      <c r="H16" s="532"/>
      <c r="I16" s="532"/>
      <c r="J16" s="532"/>
    </row>
    <row r="17" spans="1:10" x14ac:dyDescent="0.2">
      <c r="A17" s="482" t="s">
        <v>249</v>
      </c>
      <c r="B17" s="482"/>
      <c r="C17" s="482"/>
      <c r="D17" s="482"/>
      <c r="E17" s="482"/>
      <c r="F17" s="482"/>
      <c r="G17" s="482"/>
      <c r="H17" s="482"/>
      <c r="I17" s="482"/>
      <c r="J17" s="482"/>
    </row>
    <row r="18" spans="1:10" ht="15" customHeight="1" x14ac:dyDescent="0.2">
      <c r="A18" s="532" t="s">
        <v>508</v>
      </c>
      <c r="B18" s="532"/>
      <c r="C18" s="532"/>
      <c r="D18" s="532"/>
      <c r="E18" s="532"/>
      <c r="F18" s="532"/>
      <c r="G18" s="532"/>
      <c r="H18" s="532"/>
      <c r="I18" s="532"/>
      <c r="J18" s="532"/>
    </row>
    <row r="19" spans="1:10" x14ac:dyDescent="0.2">
      <c r="A19" s="483"/>
      <c r="B19" s="483"/>
      <c r="C19" s="483"/>
      <c r="D19" s="483"/>
      <c r="E19" s="483"/>
      <c r="F19" s="483"/>
      <c r="G19" s="483"/>
      <c r="H19" s="483"/>
      <c r="I19" s="483"/>
      <c r="J19" s="483"/>
    </row>
    <row r="20" spans="1:10" x14ac:dyDescent="0.2">
      <c r="A20" s="482" t="s">
        <v>251</v>
      </c>
      <c r="B20" s="482"/>
      <c r="C20" s="482"/>
      <c r="D20" s="482"/>
      <c r="E20" s="482"/>
      <c r="F20" s="482"/>
      <c r="G20" s="482"/>
      <c r="H20" s="482"/>
      <c r="I20" s="482"/>
      <c r="J20" s="482"/>
    </row>
    <row r="21" spans="1:10" ht="27" customHeight="1" x14ac:dyDescent="0.2">
      <c r="A21" s="507" t="s">
        <v>509</v>
      </c>
      <c r="B21" s="507"/>
      <c r="C21" s="507"/>
      <c r="D21" s="507"/>
      <c r="E21" s="507"/>
      <c r="F21" s="507"/>
      <c r="G21" s="507"/>
      <c r="H21" s="507"/>
      <c r="I21" s="507"/>
      <c r="J21" s="507"/>
    </row>
    <row r="22" spans="1:10" x14ac:dyDescent="0.2">
      <c r="A22" s="533"/>
      <c r="B22" s="533"/>
      <c r="C22" s="533"/>
      <c r="D22" s="533"/>
      <c r="E22" s="533"/>
      <c r="F22" s="533"/>
      <c r="G22" s="533"/>
      <c r="H22" s="533"/>
      <c r="I22" s="533"/>
      <c r="J22" s="533"/>
    </row>
    <row r="23" spans="1:10" x14ac:dyDescent="0.2">
      <c r="A23" s="482" t="s">
        <v>253</v>
      </c>
      <c r="B23" s="482"/>
      <c r="C23" s="482"/>
      <c r="D23" s="482"/>
      <c r="E23" s="482"/>
      <c r="F23" s="482"/>
      <c r="G23" s="482"/>
      <c r="H23" s="482"/>
      <c r="I23" s="482"/>
      <c r="J23" s="482"/>
    </row>
    <row r="24" spans="1:10" ht="33.75" x14ac:dyDescent="0.2">
      <c r="A24" s="119" t="s">
        <v>225</v>
      </c>
      <c r="B24" s="484" t="s">
        <v>224</v>
      </c>
      <c r="C24" s="484"/>
      <c r="D24" s="484"/>
      <c r="E24" s="120" t="str">
        <f>Summary!$G$25</f>
        <v>Actuals           2013-2014</v>
      </c>
      <c r="F24" s="120" t="str">
        <f>Summary!$H$25</f>
        <v>Approved Estimates          2014-2015</v>
      </c>
      <c r="G24" s="120" t="str">
        <f>Summary!$I$25</f>
        <v>Revised Estimates                 2014-2015</v>
      </c>
      <c r="H24" s="120" t="str">
        <f>Summary!$J$25</f>
        <v>Budget Estimates      2015-2016</v>
      </c>
      <c r="I24" s="120" t="str">
        <f>Summary!$K$25</f>
        <v>Forward Estimates     2016-2017</v>
      </c>
      <c r="J24" s="120" t="str">
        <f>Summary!$L$25</f>
        <v>Forward Estimates     2017-2018</v>
      </c>
    </row>
    <row r="25" spans="1:10" x14ac:dyDescent="0.2">
      <c r="A25" s="482" t="s">
        <v>254</v>
      </c>
      <c r="B25" s="482"/>
      <c r="C25" s="482"/>
      <c r="D25" s="482"/>
      <c r="E25" s="482"/>
      <c r="F25" s="482"/>
      <c r="G25" s="482"/>
      <c r="H25" s="482"/>
      <c r="I25" s="482"/>
      <c r="J25" s="482"/>
    </row>
    <row r="26" spans="1:10" ht="15" customHeight="1" x14ac:dyDescent="0.2">
      <c r="A26" s="213" t="s">
        <v>510</v>
      </c>
      <c r="B26" s="483" t="s">
        <v>511</v>
      </c>
      <c r="C26" s="483"/>
      <c r="D26" s="483"/>
      <c r="E26" s="157">
        <f>E72</f>
        <v>244175</v>
      </c>
      <c r="F26" s="155">
        <f t="shared" ref="F26:J26" si="0">F72</f>
        <v>118200</v>
      </c>
      <c r="G26" s="157">
        <f t="shared" si="0"/>
        <v>345000</v>
      </c>
      <c r="H26" s="156">
        <f t="shared" si="0"/>
        <v>218200</v>
      </c>
      <c r="I26" s="157">
        <f t="shared" si="0"/>
        <v>237900</v>
      </c>
      <c r="J26" s="157">
        <f t="shared" si="0"/>
        <v>237900</v>
      </c>
    </row>
    <row r="27" spans="1:10" ht="15" customHeight="1" x14ac:dyDescent="0.2">
      <c r="A27" s="213" t="s">
        <v>512</v>
      </c>
      <c r="B27" s="483" t="s">
        <v>513</v>
      </c>
      <c r="C27" s="483"/>
      <c r="D27" s="483"/>
      <c r="E27" s="157">
        <f>E159</f>
        <v>0</v>
      </c>
      <c r="F27" s="155">
        <f t="shared" ref="F27:J27" si="1">F159</f>
        <v>0</v>
      </c>
      <c r="G27" s="157">
        <f t="shared" si="1"/>
        <v>0</v>
      </c>
      <c r="H27" s="156">
        <f t="shared" si="1"/>
        <v>0</v>
      </c>
      <c r="I27" s="157">
        <f t="shared" si="1"/>
        <v>0</v>
      </c>
      <c r="J27" s="157">
        <f t="shared" si="1"/>
        <v>0</v>
      </c>
    </row>
    <row r="28" spans="1:10" ht="15" customHeight="1" x14ac:dyDescent="0.2">
      <c r="A28" s="213" t="s">
        <v>514</v>
      </c>
      <c r="B28" s="483" t="s">
        <v>515</v>
      </c>
      <c r="C28" s="483"/>
      <c r="D28" s="483"/>
      <c r="E28" s="157">
        <f>E235</f>
        <v>0</v>
      </c>
      <c r="F28" s="155">
        <f t="shared" ref="F28:J28" si="2">F235</f>
        <v>0</v>
      </c>
      <c r="G28" s="157">
        <f t="shared" si="2"/>
        <v>0</v>
      </c>
      <c r="H28" s="156">
        <f t="shared" si="2"/>
        <v>0</v>
      </c>
      <c r="I28" s="157">
        <f t="shared" si="2"/>
        <v>0</v>
      </c>
      <c r="J28" s="157">
        <f t="shared" si="2"/>
        <v>0</v>
      </c>
    </row>
    <row r="29" spans="1:10" ht="15" customHeight="1" x14ac:dyDescent="0.2">
      <c r="A29" s="213" t="s">
        <v>516</v>
      </c>
      <c r="B29" s="483" t="s">
        <v>517</v>
      </c>
      <c r="C29" s="483"/>
      <c r="D29" s="483"/>
      <c r="E29" s="157">
        <f>E306</f>
        <v>0</v>
      </c>
      <c r="F29" s="155">
        <f t="shared" ref="F29:J29" si="3">F306</f>
        <v>1100</v>
      </c>
      <c r="G29" s="157">
        <f t="shared" si="3"/>
        <v>1100</v>
      </c>
      <c r="H29" s="156">
        <f t="shared" si="3"/>
        <v>1100</v>
      </c>
      <c r="I29" s="157">
        <f t="shared" si="3"/>
        <v>1100</v>
      </c>
      <c r="J29" s="157">
        <f t="shared" si="3"/>
        <v>1100</v>
      </c>
    </row>
    <row r="30" spans="1:10" ht="15" customHeight="1" x14ac:dyDescent="0.2">
      <c r="A30" s="213" t="s">
        <v>518</v>
      </c>
      <c r="B30" s="483" t="s">
        <v>519</v>
      </c>
      <c r="C30" s="483"/>
      <c r="D30" s="483"/>
      <c r="E30" s="157">
        <f>E370</f>
        <v>0</v>
      </c>
      <c r="F30" s="155">
        <f t="shared" ref="F30:J30" si="4">F370</f>
        <v>0</v>
      </c>
      <c r="G30" s="157">
        <f t="shared" si="4"/>
        <v>0</v>
      </c>
      <c r="H30" s="156">
        <f t="shared" si="4"/>
        <v>0</v>
      </c>
      <c r="I30" s="157">
        <f t="shared" si="4"/>
        <v>0</v>
      </c>
      <c r="J30" s="157">
        <f t="shared" si="4"/>
        <v>0</v>
      </c>
    </row>
    <row r="31" spans="1:10" ht="15" customHeight="1" x14ac:dyDescent="0.2">
      <c r="A31" s="213" t="s">
        <v>520</v>
      </c>
      <c r="B31" s="483" t="s">
        <v>521</v>
      </c>
      <c r="C31" s="483"/>
      <c r="D31" s="483"/>
      <c r="E31" s="157">
        <f>E441</f>
        <v>0</v>
      </c>
      <c r="F31" s="155">
        <f t="shared" ref="F31:J31" si="5">F441</f>
        <v>0</v>
      </c>
      <c r="G31" s="157">
        <f t="shared" si="5"/>
        <v>0</v>
      </c>
      <c r="H31" s="156">
        <f t="shared" si="5"/>
        <v>0</v>
      </c>
      <c r="I31" s="157">
        <f t="shared" si="5"/>
        <v>0</v>
      </c>
      <c r="J31" s="157">
        <f t="shared" si="5"/>
        <v>0</v>
      </c>
    </row>
    <row r="32" spans="1:10" x14ac:dyDescent="0.2">
      <c r="A32" s="487" t="s">
        <v>522</v>
      </c>
      <c r="B32" s="487"/>
      <c r="C32" s="487"/>
      <c r="D32" s="487"/>
      <c r="E32" s="124">
        <f t="shared" ref="E32:J32" si="6">SUM(E26:E31)</f>
        <v>244175</v>
      </c>
      <c r="F32" s="124">
        <f t="shared" si="6"/>
        <v>119300</v>
      </c>
      <c r="G32" s="124">
        <f t="shared" si="6"/>
        <v>346100</v>
      </c>
      <c r="H32" s="124">
        <f t="shared" si="6"/>
        <v>219300</v>
      </c>
      <c r="I32" s="124">
        <f t="shared" si="6"/>
        <v>239000</v>
      </c>
      <c r="J32" s="124">
        <f t="shared" si="6"/>
        <v>239000</v>
      </c>
    </row>
    <row r="33" spans="1:10" x14ac:dyDescent="0.2">
      <c r="A33" s="483"/>
      <c r="B33" s="483"/>
      <c r="C33" s="483"/>
      <c r="D33" s="483"/>
      <c r="E33" s="483"/>
      <c r="F33" s="483"/>
      <c r="G33" s="483"/>
      <c r="H33" s="483"/>
      <c r="I33" s="483"/>
      <c r="J33" s="483"/>
    </row>
    <row r="34" spans="1:10" x14ac:dyDescent="0.2">
      <c r="A34" s="482" t="s">
        <v>259</v>
      </c>
      <c r="B34" s="482"/>
      <c r="C34" s="482"/>
      <c r="D34" s="482"/>
      <c r="E34" s="482"/>
      <c r="F34" s="482"/>
      <c r="G34" s="482"/>
      <c r="H34" s="482"/>
      <c r="I34" s="482"/>
      <c r="J34" s="482"/>
    </row>
    <row r="35" spans="1:10" x14ac:dyDescent="0.2">
      <c r="A35" s="213" t="s">
        <v>510</v>
      </c>
      <c r="B35" s="483" t="s">
        <v>511</v>
      </c>
      <c r="C35" s="483"/>
      <c r="D35" s="483"/>
      <c r="E35" s="157">
        <f t="shared" ref="E35:J35" si="7">E96+E106</f>
        <v>18278168.370000001</v>
      </c>
      <c r="F35" s="155">
        <f t="shared" si="7"/>
        <v>14022300</v>
      </c>
      <c r="G35" s="157">
        <f t="shared" si="7"/>
        <v>16354100</v>
      </c>
      <c r="H35" s="156">
        <f t="shared" si="7"/>
        <v>15407800</v>
      </c>
      <c r="I35" s="157">
        <f t="shared" si="7"/>
        <v>15193000</v>
      </c>
      <c r="J35" s="157">
        <f t="shared" si="7"/>
        <v>15221500</v>
      </c>
    </row>
    <row r="36" spans="1:10" x14ac:dyDescent="0.2">
      <c r="A36" s="213" t="s">
        <v>512</v>
      </c>
      <c r="B36" s="483" t="s">
        <v>513</v>
      </c>
      <c r="C36" s="483"/>
      <c r="D36" s="483"/>
      <c r="E36" s="157">
        <f t="shared" ref="E36:J36" si="8">E181+E187</f>
        <v>3046345.42</v>
      </c>
      <c r="F36" s="155">
        <f t="shared" si="8"/>
        <v>3445100</v>
      </c>
      <c r="G36" s="157">
        <f t="shared" si="8"/>
        <v>3460100</v>
      </c>
      <c r="H36" s="156">
        <f t="shared" si="8"/>
        <v>6913600</v>
      </c>
      <c r="I36" s="157">
        <f t="shared" si="8"/>
        <v>6938200</v>
      </c>
      <c r="J36" s="157">
        <f t="shared" si="8"/>
        <v>6950500</v>
      </c>
    </row>
    <row r="37" spans="1:10" x14ac:dyDescent="0.2">
      <c r="A37" s="213" t="s">
        <v>514</v>
      </c>
      <c r="B37" s="483" t="s">
        <v>515</v>
      </c>
      <c r="C37" s="483"/>
      <c r="D37" s="483"/>
      <c r="E37" s="157">
        <f t="shared" ref="E37:G37" si="9">E253+E260</f>
        <v>1056507.25</v>
      </c>
      <c r="F37" s="155">
        <f t="shared" si="9"/>
        <v>1158300</v>
      </c>
      <c r="G37" s="157">
        <f t="shared" si="9"/>
        <v>1158300</v>
      </c>
      <c r="H37" s="156">
        <f>H253+H260</f>
        <v>1141600</v>
      </c>
      <c r="I37" s="157">
        <f t="shared" ref="I37:J37" si="10">I253+I260</f>
        <v>1166300</v>
      </c>
      <c r="J37" s="157">
        <f t="shared" si="10"/>
        <v>1193200</v>
      </c>
    </row>
    <row r="38" spans="1:10" x14ac:dyDescent="0.2">
      <c r="A38" s="213" t="s">
        <v>516</v>
      </c>
      <c r="B38" s="483" t="s">
        <v>517</v>
      </c>
      <c r="C38" s="483"/>
      <c r="D38" s="483"/>
      <c r="E38" s="157">
        <f>E326+E333</f>
        <v>17492.43</v>
      </c>
      <c r="F38" s="155">
        <f t="shared" ref="F38:J38" si="11">F326+F333</f>
        <v>79000</v>
      </c>
      <c r="G38" s="157">
        <f t="shared" si="11"/>
        <v>79000</v>
      </c>
      <c r="H38" s="156">
        <f>H326+H333</f>
        <v>92000</v>
      </c>
      <c r="I38" s="157">
        <f t="shared" si="11"/>
        <v>92000</v>
      </c>
      <c r="J38" s="157">
        <f t="shared" si="11"/>
        <v>92000</v>
      </c>
    </row>
    <row r="39" spans="1:10" x14ac:dyDescent="0.2">
      <c r="A39" s="213" t="s">
        <v>518</v>
      </c>
      <c r="B39" s="483" t="s">
        <v>519</v>
      </c>
      <c r="C39" s="483"/>
      <c r="D39" s="483"/>
      <c r="E39" s="157">
        <f t="shared" ref="E39:J39" si="12">E391+E397</f>
        <v>7395135.1699999999</v>
      </c>
      <c r="F39" s="155">
        <f t="shared" si="12"/>
        <v>8348700</v>
      </c>
      <c r="G39" s="157">
        <f t="shared" si="12"/>
        <v>8348700</v>
      </c>
      <c r="H39" s="156">
        <f t="shared" si="12"/>
        <v>7852400</v>
      </c>
      <c r="I39" s="157">
        <f t="shared" si="12"/>
        <v>7858000</v>
      </c>
      <c r="J39" s="157">
        <f t="shared" si="12"/>
        <v>7862300</v>
      </c>
    </row>
    <row r="40" spans="1:10" x14ac:dyDescent="0.2">
      <c r="A40" s="213" t="s">
        <v>520</v>
      </c>
      <c r="B40" s="483" t="s">
        <v>521</v>
      </c>
      <c r="C40" s="483"/>
      <c r="D40" s="483"/>
      <c r="E40" s="157">
        <f>E458+E465</f>
        <v>296010.37</v>
      </c>
      <c r="F40" s="155">
        <f t="shared" ref="F40:J40" si="13">F458+F465</f>
        <v>309800</v>
      </c>
      <c r="G40" s="157">
        <f t="shared" si="13"/>
        <v>309800</v>
      </c>
      <c r="H40" s="156">
        <f>H458+H465</f>
        <v>331700</v>
      </c>
      <c r="I40" s="157">
        <f t="shared" si="13"/>
        <v>323600</v>
      </c>
      <c r="J40" s="157">
        <f t="shared" si="13"/>
        <v>334300</v>
      </c>
    </row>
    <row r="41" spans="1:10" x14ac:dyDescent="0.2">
      <c r="A41" s="486" t="s">
        <v>523</v>
      </c>
      <c r="B41" s="486"/>
      <c r="C41" s="486"/>
      <c r="D41" s="486"/>
      <c r="E41" s="125">
        <f t="shared" ref="E41:I41" si="14">SUM(E35:E40)</f>
        <v>30089659.010000002</v>
      </c>
      <c r="F41" s="125">
        <f t="shared" si="14"/>
        <v>27363200</v>
      </c>
      <c r="G41" s="125">
        <f t="shared" si="14"/>
        <v>29710000</v>
      </c>
      <c r="H41" s="125">
        <f t="shared" si="14"/>
        <v>31739100</v>
      </c>
      <c r="I41" s="125">
        <f t="shared" si="14"/>
        <v>31571100</v>
      </c>
      <c r="J41" s="125">
        <f>SUM(J35:J40)</f>
        <v>31653800</v>
      </c>
    </row>
    <row r="42" spans="1:10" x14ac:dyDescent="0.2">
      <c r="A42" s="493"/>
      <c r="B42" s="493"/>
      <c r="C42" s="493"/>
      <c r="D42" s="493"/>
      <c r="E42" s="191"/>
      <c r="F42" s="209"/>
      <c r="G42" s="191"/>
      <c r="H42" s="212"/>
      <c r="I42" s="191"/>
      <c r="J42" s="191"/>
    </row>
    <row r="43" spans="1:10" x14ac:dyDescent="0.2">
      <c r="A43" s="491" t="s">
        <v>261</v>
      </c>
      <c r="B43" s="491"/>
      <c r="C43" s="491"/>
      <c r="D43" s="491"/>
      <c r="E43" s="491"/>
      <c r="F43" s="491"/>
      <c r="G43" s="491"/>
      <c r="H43" s="491"/>
      <c r="I43" s="491"/>
      <c r="J43" s="491"/>
    </row>
    <row r="44" spans="1:10" x14ac:dyDescent="0.2">
      <c r="A44" s="484" t="s">
        <v>262</v>
      </c>
      <c r="B44" s="484"/>
      <c r="C44" s="484"/>
      <c r="D44" s="484"/>
      <c r="E44" s="484"/>
      <c r="F44" s="484"/>
      <c r="G44" s="484"/>
      <c r="H44" s="484"/>
      <c r="I44" s="484"/>
      <c r="J44" s="484"/>
    </row>
    <row r="45" spans="1:10" x14ac:dyDescent="0.2">
      <c r="A45" s="191"/>
      <c r="B45" s="483" t="s">
        <v>6</v>
      </c>
      <c r="C45" s="475"/>
      <c r="D45" s="475"/>
      <c r="E45" s="220">
        <f>E507</f>
        <v>2441954.12</v>
      </c>
      <c r="F45" s="221">
        <f t="shared" ref="F45:J45" si="15">F507</f>
        <v>2553600</v>
      </c>
      <c r="G45" s="220">
        <f t="shared" si="15"/>
        <v>2683300</v>
      </c>
      <c r="H45" s="156">
        <f t="shared" si="15"/>
        <v>2675300</v>
      </c>
      <c r="I45" s="220">
        <f t="shared" si="15"/>
        <v>2740400</v>
      </c>
      <c r="J45" s="220">
        <f t="shared" si="15"/>
        <v>2789500</v>
      </c>
    </row>
    <row r="46" spans="1:10" x14ac:dyDescent="0.2">
      <c r="A46" s="191"/>
      <c r="B46" s="483" t="s">
        <v>175</v>
      </c>
      <c r="C46" s="475"/>
      <c r="D46" s="475"/>
      <c r="E46" s="220">
        <f>E515</f>
        <v>244763.12000000002</v>
      </c>
      <c r="F46" s="221">
        <f t="shared" ref="F46:J46" si="16">F515</f>
        <v>100700</v>
      </c>
      <c r="G46" s="220">
        <f t="shared" si="16"/>
        <v>100700</v>
      </c>
      <c r="H46" s="156">
        <f t="shared" si="16"/>
        <v>106400</v>
      </c>
      <c r="I46" s="220">
        <f t="shared" si="16"/>
        <v>106400</v>
      </c>
      <c r="J46" s="220">
        <f t="shared" si="16"/>
        <v>106400</v>
      </c>
    </row>
    <row r="47" spans="1:10" x14ac:dyDescent="0.2">
      <c r="A47" s="191"/>
      <c r="B47" s="483" t="s">
        <v>263</v>
      </c>
      <c r="C47" s="475"/>
      <c r="D47" s="475"/>
      <c r="E47" s="220">
        <f>E523</f>
        <v>410468.05</v>
      </c>
      <c r="F47" s="221">
        <f t="shared" ref="F47:J47" si="17">F523</f>
        <v>412900</v>
      </c>
      <c r="G47" s="220">
        <f t="shared" si="17"/>
        <v>417900</v>
      </c>
      <c r="H47" s="156">
        <f t="shared" si="17"/>
        <v>411900</v>
      </c>
      <c r="I47" s="220">
        <f t="shared" si="17"/>
        <v>411900</v>
      </c>
      <c r="J47" s="220">
        <f t="shared" si="17"/>
        <v>411900</v>
      </c>
    </row>
    <row r="48" spans="1:10" x14ac:dyDescent="0.2">
      <c r="A48" s="191"/>
      <c r="B48" s="483" t="s">
        <v>177</v>
      </c>
      <c r="C48" s="475"/>
      <c r="D48" s="475"/>
      <c r="E48" s="220">
        <f>E532</f>
        <v>12999181.950000001</v>
      </c>
      <c r="F48" s="221">
        <f t="shared" ref="F48:J48" si="18">F532</f>
        <v>10818600</v>
      </c>
      <c r="G48" s="220">
        <f t="shared" si="18"/>
        <v>13003000</v>
      </c>
      <c r="H48" s="156">
        <f t="shared" si="18"/>
        <v>12412300</v>
      </c>
      <c r="I48" s="220">
        <f t="shared" si="18"/>
        <v>12366700</v>
      </c>
      <c r="J48" s="220">
        <f t="shared" si="18"/>
        <v>12400300</v>
      </c>
    </row>
    <row r="49" spans="1:10" x14ac:dyDescent="0.2">
      <c r="A49" s="191"/>
      <c r="B49" s="483" t="s">
        <v>264</v>
      </c>
      <c r="C49" s="475"/>
      <c r="D49" s="475"/>
      <c r="E49" s="220">
        <f>E541</f>
        <v>11213760.92</v>
      </c>
      <c r="F49" s="221">
        <f t="shared" ref="F49:J49" si="19">F541</f>
        <v>12650200</v>
      </c>
      <c r="G49" s="220">
        <f t="shared" si="19"/>
        <v>12665200</v>
      </c>
      <c r="H49" s="156">
        <f t="shared" si="19"/>
        <v>16133200</v>
      </c>
      <c r="I49" s="220">
        <f t="shared" si="19"/>
        <v>15945700</v>
      </c>
      <c r="J49" s="220">
        <f t="shared" si="19"/>
        <v>15945700</v>
      </c>
    </row>
    <row r="50" spans="1:10" x14ac:dyDescent="0.2">
      <c r="A50" s="486" t="s">
        <v>265</v>
      </c>
      <c r="B50" s="486"/>
      <c r="C50" s="486"/>
      <c r="D50" s="486"/>
      <c r="E50" s="125">
        <f>SUM(E45:E49)</f>
        <v>27310128.160000004</v>
      </c>
      <c r="F50" s="125">
        <f>SUM(F45:F49)</f>
        <v>26536000</v>
      </c>
      <c r="G50" s="125">
        <f t="shared" ref="G50:J50" si="20">SUM(G45:G49)</f>
        <v>28870100</v>
      </c>
      <c r="H50" s="125">
        <f t="shared" si="20"/>
        <v>31739100</v>
      </c>
      <c r="I50" s="125">
        <f t="shared" si="20"/>
        <v>31571100</v>
      </c>
      <c r="J50" s="125">
        <f t="shared" si="20"/>
        <v>31653800</v>
      </c>
    </row>
    <row r="51" spans="1:10" x14ac:dyDescent="0.2">
      <c r="A51" s="483"/>
      <c r="B51" s="483"/>
      <c r="C51" s="483"/>
      <c r="D51" s="483"/>
      <c r="E51" s="483"/>
      <c r="F51" s="483"/>
      <c r="G51" s="483"/>
      <c r="H51" s="483"/>
      <c r="I51" s="483"/>
      <c r="J51" s="483"/>
    </row>
    <row r="52" spans="1:10" x14ac:dyDescent="0.2">
      <c r="A52" s="484" t="s">
        <v>14</v>
      </c>
      <c r="B52" s="484"/>
      <c r="C52" s="484"/>
      <c r="D52" s="484"/>
      <c r="E52" s="484"/>
      <c r="F52" s="484"/>
      <c r="G52" s="484"/>
      <c r="H52" s="484"/>
      <c r="I52" s="484"/>
      <c r="J52" s="484"/>
    </row>
    <row r="53" spans="1:10" x14ac:dyDescent="0.2">
      <c r="A53" s="119" t="s">
        <v>225</v>
      </c>
      <c r="B53" s="119" t="s">
        <v>226</v>
      </c>
      <c r="C53" s="484" t="s">
        <v>227</v>
      </c>
      <c r="D53" s="488"/>
      <c r="E53" s="126"/>
      <c r="F53" s="126"/>
      <c r="G53" s="126"/>
      <c r="H53" s="126"/>
      <c r="I53" s="126"/>
      <c r="J53" s="126"/>
    </row>
    <row r="54" spans="1:10" x14ac:dyDescent="0.2">
      <c r="A54" s="222" t="str">
        <f>RIGHT(A101,3)</f>
        <v>01A</v>
      </c>
      <c r="B54" s="222" t="str">
        <f>B101</f>
        <v>DFID</v>
      </c>
      <c r="C54" s="551" t="str">
        <f>C101</f>
        <v>PSR2</v>
      </c>
      <c r="D54" s="551"/>
      <c r="E54" s="133">
        <f>E101</f>
        <v>885453.4</v>
      </c>
      <c r="F54" s="133">
        <f t="shared" ref="F54:J54" si="21">F101</f>
        <v>427200</v>
      </c>
      <c r="G54" s="133">
        <f t="shared" si="21"/>
        <v>427200</v>
      </c>
      <c r="H54" s="123">
        <f>H101</f>
        <v>0</v>
      </c>
      <c r="I54" s="133">
        <f t="shared" si="21"/>
        <v>0</v>
      </c>
      <c r="J54" s="133">
        <f t="shared" si="21"/>
        <v>0</v>
      </c>
    </row>
    <row r="55" spans="1:10" x14ac:dyDescent="0.2">
      <c r="A55" s="222" t="str">
        <f t="shared" ref="A55:A57" si="22">RIGHT(A102,3)</f>
        <v>02A</v>
      </c>
      <c r="B55" s="222" t="str">
        <f t="shared" ref="B55:B57" si="23">B102</f>
        <v>DFID</v>
      </c>
      <c r="C55" s="551" t="str">
        <f>C102</f>
        <v>Capacity Development Fund</v>
      </c>
      <c r="D55" s="551"/>
      <c r="E55" s="133">
        <f t="shared" ref="E55:J58" si="24">E102</f>
        <v>256370.58</v>
      </c>
      <c r="F55" s="133">
        <f t="shared" si="24"/>
        <v>400000</v>
      </c>
      <c r="G55" s="133">
        <f t="shared" si="24"/>
        <v>400000</v>
      </c>
      <c r="H55" s="123">
        <f t="shared" si="24"/>
        <v>0</v>
      </c>
      <c r="I55" s="133">
        <f t="shared" si="24"/>
        <v>0</v>
      </c>
      <c r="J55" s="133">
        <f t="shared" si="24"/>
        <v>0</v>
      </c>
    </row>
    <row r="56" spans="1:10" ht="15" customHeight="1" x14ac:dyDescent="0.2">
      <c r="A56" s="222" t="str">
        <f t="shared" si="22"/>
        <v>03A</v>
      </c>
      <c r="B56" s="222" t="str">
        <f t="shared" si="23"/>
        <v>DFID</v>
      </c>
      <c r="C56" s="551" t="str">
        <f>C103</f>
        <v>ACTS</v>
      </c>
      <c r="D56" s="551"/>
      <c r="E56" s="133">
        <f t="shared" si="24"/>
        <v>930091.15</v>
      </c>
      <c r="F56" s="133">
        <f t="shared" si="24"/>
        <v>0</v>
      </c>
      <c r="G56" s="133">
        <f t="shared" si="24"/>
        <v>0</v>
      </c>
      <c r="H56" s="123">
        <f t="shared" si="24"/>
        <v>0</v>
      </c>
      <c r="I56" s="133">
        <f t="shared" si="24"/>
        <v>0</v>
      </c>
      <c r="J56" s="133">
        <f t="shared" si="24"/>
        <v>0</v>
      </c>
    </row>
    <row r="57" spans="1:10" ht="15" customHeight="1" x14ac:dyDescent="0.2">
      <c r="A57" s="222" t="str">
        <f t="shared" si="22"/>
        <v>34A</v>
      </c>
      <c r="B57" s="222" t="str">
        <f t="shared" si="23"/>
        <v>DFID</v>
      </c>
      <c r="C57" s="551" t="str">
        <f>C104</f>
        <v>Technical Support</v>
      </c>
      <c r="D57" s="551"/>
      <c r="E57" s="133">
        <f t="shared" si="24"/>
        <v>707615.72</v>
      </c>
      <c r="F57" s="133">
        <f t="shared" si="24"/>
        <v>0</v>
      </c>
      <c r="G57" s="133">
        <f t="shared" si="24"/>
        <v>0</v>
      </c>
      <c r="H57" s="123">
        <f t="shared" si="24"/>
        <v>0</v>
      </c>
      <c r="I57" s="133">
        <f t="shared" si="24"/>
        <v>0</v>
      </c>
      <c r="J57" s="133">
        <f t="shared" si="24"/>
        <v>0</v>
      </c>
    </row>
    <row r="58" spans="1:10" ht="15" customHeight="1" x14ac:dyDescent="0.2">
      <c r="A58" s="222" t="str">
        <f>RIGHT(A105,3)</f>
        <v>04A</v>
      </c>
      <c r="B58" s="222" t="str">
        <f>B105</f>
        <v>DFID</v>
      </c>
      <c r="C58" s="551" t="str">
        <f>C105</f>
        <v>Disaster Prepardness Repairs</v>
      </c>
      <c r="D58" s="551"/>
      <c r="E58" s="133">
        <f t="shared" si="24"/>
        <v>0</v>
      </c>
      <c r="F58" s="133">
        <f t="shared" si="24"/>
        <v>0</v>
      </c>
      <c r="G58" s="133">
        <f t="shared" si="24"/>
        <v>12700</v>
      </c>
      <c r="H58" s="123">
        <f t="shared" si="24"/>
        <v>0</v>
      </c>
      <c r="I58" s="133">
        <f t="shared" si="24"/>
        <v>0</v>
      </c>
      <c r="J58" s="133">
        <f t="shared" si="24"/>
        <v>0</v>
      </c>
    </row>
    <row r="59" spans="1:10" x14ac:dyDescent="0.2">
      <c r="A59" s="486" t="s">
        <v>56</v>
      </c>
      <c r="B59" s="486"/>
      <c r="C59" s="486"/>
      <c r="D59" s="486"/>
      <c r="E59" s="125">
        <f t="shared" ref="E59:J59" si="25">SUM(E54:E58)</f>
        <v>2779530.8499999996</v>
      </c>
      <c r="F59" s="125">
        <f t="shared" si="25"/>
        <v>827200</v>
      </c>
      <c r="G59" s="125">
        <f t="shared" si="25"/>
        <v>839900</v>
      </c>
      <c r="H59" s="125">
        <f t="shared" si="25"/>
        <v>0</v>
      </c>
      <c r="I59" s="125">
        <f t="shared" si="25"/>
        <v>0</v>
      </c>
      <c r="J59" s="125">
        <f t="shared" si="25"/>
        <v>0</v>
      </c>
    </row>
    <row r="60" spans="1:10" x14ac:dyDescent="0.2">
      <c r="A60" s="483"/>
      <c r="B60" s="483"/>
      <c r="C60" s="483"/>
      <c r="D60" s="483"/>
      <c r="E60" s="483"/>
      <c r="F60" s="483"/>
      <c r="G60" s="483"/>
      <c r="H60" s="483"/>
      <c r="I60" s="483"/>
      <c r="J60" s="483"/>
    </row>
    <row r="61" spans="1:10" x14ac:dyDescent="0.2">
      <c r="A61" s="487" t="s">
        <v>523</v>
      </c>
      <c r="B61" s="487"/>
      <c r="C61" s="487"/>
      <c r="D61" s="487"/>
      <c r="E61" s="128">
        <f t="shared" ref="E61:J61" si="26">SUM(E50,E59)</f>
        <v>30089659.010000005</v>
      </c>
      <c r="F61" s="128">
        <f t="shared" si="26"/>
        <v>27363200</v>
      </c>
      <c r="G61" s="128">
        <f t="shared" si="26"/>
        <v>29710000</v>
      </c>
      <c r="H61" s="128">
        <f t="shared" si="26"/>
        <v>31739100</v>
      </c>
      <c r="I61" s="128">
        <f t="shared" si="26"/>
        <v>31571100</v>
      </c>
      <c r="J61" s="128">
        <f t="shared" si="26"/>
        <v>31653800</v>
      </c>
    </row>
    <row r="62" spans="1:10" x14ac:dyDescent="0.2">
      <c r="A62" s="483"/>
      <c r="B62" s="483"/>
      <c r="C62" s="483"/>
      <c r="D62" s="483"/>
      <c r="E62" s="483"/>
      <c r="F62" s="483"/>
      <c r="G62" s="483"/>
      <c r="H62" s="483"/>
      <c r="I62" s="483"/>
      <c r="J62" s="483"/>
    </row>
    <row r="63" spans="1:10" x14ac:dyDescent="0.2">
      <c r="A63" s="482" t="s">
        <v>266</v>
      </c>
      <c r="B63" s="482"/>
      <c r="C63" s="482"/>
      <c r="D63" s="482"/>
      <c r="E63" s="482"/>
      <c r="F63" s="482"/>
      <c r="G63" s="482"/>
      <c r="H63" s="482"/>
      <c r="I63" s="482"/>
      <c r="J63" s="482"/>
    </row>
    <row r="64" spans="1:10" x14ac:dyDescent="0.2">
      <c r="A64" s="487" t="s">
        <v>267</v>
      </c>
      <c r="B64" s="487"/>
      <c r="C64" s="487"/>
      <c r="D64" s="487"/>
      <c r="E64" s="130"/>
      <c r="F64" s="130"/>
      <c r="G64" s="130"/>
      <c r="H64" s="129"/>
      <c r="I64" s="130"/>
      <c r="J64" s="130"/>
    </row>
    <row r="65" spans="1:10" x14ac:dyDescent="0.2">
      <c r="A65" s="483"/>
      <c r="B65" s="483"/>
      <c r="C65" s="483"/>
      <c r="D65" s="483"/>
      <c r="E65" s="483"/>
      <c r="F65" s="483"/>
      <c r="G65" s="483"/>
      <c r="H65" s="483"/>
      <c r="I65" s="483"/>
      <c r="J65" s="483"/>
    </row>
    <row r="66" spans="1:10" x14ac:dyDescent="0.2">
      <c r="A66" s="492" t="s">
        <v>524</v>
      </c>
      <c r="B66" s="492"/>
      <c r="C66" s="492"/>
      <c r="D66" s="492"/>
      <c r="E66" s="492"/>
      <c r="F66" s="492"/>
      <c r="G66" s="492"/>
      <c r="H66" s="492"/>
      <c r="I66" s="492"/>
      <c r="J66" s="492"/>
    </row>
    <row r="67" spans="1:10" ht="15" customHeight="1" x14ac:dyDescent="0.2">
      <c r="A67" s="493" t="s">
        <v>269</v>
      </c>
      <c r="B67" s="493"/>
      <c r="C67" s="493"/>
      <c r="D67" s="475"/>
      <c r="E67" s="475"/>
      <c r="F67" s="475"/>
      <c r="G67" s="475"/>
      <c r="H67" s="475"/>
      <c r="I67" s="475"/>
      <c r="J67" s="475"/>
    </row>
    <row r="68" spans="1:10" x14ac:dyDescent="0.2">
      <c r="A68" s="483" t="s">
        <v>525</v>
      </c>
      <c r="B68" s="483"/>
      <c r="C68" s="483"/>
      <c r="D68" s="483"/>
      <c r="E68" s="483"/>
      <c r="F68" s="483"/>
      <c r="G68" s="483"/>
      <c r="H68" s="483"/>
      <c r="I68" s="483"/>
      <c r="J68" s="483"/>
    </row>
    <row r="69" spans="1:10" x14ac:dyDescent="0.2">
      <c r="A69" s="482" t="s">
        <v>271</v>
      </c>
      <c r="B69" s="482"/>
      <c r="C69" s="482"/>
      <c r="D69" s="482"/>
      <c r="E69" s="482"/>
      <c r="F69" s="482"/>
      <c r="G69" s="482"/>
      <c r="H69" s="482"/>
      <c r="I69" s="482"/>
      <c r="J69" s="482"/>
    </row>
    <row r="70" spans="1:10" ht="33.75" x14ac:dyDescent="0.2">
      <c r="A70" s="131" t="s">
        <v>225</v>
      </c>
      <c r="B70" s="493" t="s">
        <v>224</v>
      </c>
      <c r="C70" s="493"/>
      <c r="D70" s="493"/>
      <c r="E70" s="120" t="str">
        <f>E24</f>
        <v>Actuals           2013-2014</v>
      </c>
      <c r="F70" s="120" t="str">
        <f t="shared" ref="F70:J70" si="27">F24</f>
        <v>Approved Estimates          2014-2015</v>
      </c>
      <c r="G70" s="120" t="str">
        <f t="shared" si="27"/>
        <v>Revised Estimates                 2014-2015</v>
      </c>
      <c r="H70" s="120" t="str">
        <f t="shared" si="27"/>
        <v>Budget Estimates      2015-2016</v>
      </c>
      <c r="I70" s="120" t="str">
        <f t="shared" si="27"/>
        <v>Forward Estimates     2016-2017</v>
      </c>
      <c r="J70" s="120" t="str">
        <f t="shared" si="27"/>
        <v>Forward Estimates     2017-2018</v>
      </c>
    </row>
    <row r="71" spans="1:10" ht="15" customHeight="1" x14ac:dyDescent="0.2">
      <c r="A71" s="121">
        <v>130</v>
      </c>
      <c r="B71" s="485" t="s">
        <v>526</v>
      </c>
      <c r="C71" s="485"/>
      <c r="D71" s="485"/>
      <c r="E71" s="122">
        <v>244175</v>
      </c>
      <c r="F71" s="192">
        <v>118200</v>
      </c>
      <c r="G71" s="122">
        <v>345000</v>
      </c>
      <c r="H71" s="123">
        <f>118200+100000</f>
        <v>218200</v>
      </c>
      <c r="I71" s="133">
        <f>137900+100000</f>
        <v>237900</v>
      </c>
      <c r="J71" s="133">
        <f>137900+100000</f>
        <v>237900</v>
      </c>
    </row>
    <row r="72" spans="1:10" ht="15" customHeight="1" x14ac:dyDescent="0.2">
      <c r="A72" s="487" t="s">
        <v>522</v>
      </c>
      <c r="B72" s="487"/>
      <c r="C72" s="487"/>
      <c r="D72" s="487"/>
      <c r="E72" s="124">
        <f t="shared" ref="E72:J72" si="28">SUM(E71:E71)</f>
        <v>244175</v>
      </c>
      <c r="F72" s="124">
        <f t="shared" si="28"/>
        <v>118200</v>
      </c>
      <c r="G72" s="124">
        <f t="shared" si="28"/>
        <v>345000</v>
      </c>
      <c r="H72" s="124">
        <f t="shared" si="28"/>
        <v>218200</v>
      </c>
      <c r="I72" s="124">
        <f t="shared" si="28"/>
        <v>237900</v>
      </c>
      <c r="J72" s="124">
        <f t="shared" si="28"/>
        <v>237900</v>
      </c>
    </row>
    <row r="73" spans="1:10" ht="15" customHeight="1" x14ac:dyDescent="0.2">
      <c r="A73" s="483"/>
      <c r="B73" s="483"/>
      <c r="C73" s="483"/>
      <c r="D73" s="483"/>
      <c r="E73" s="483"/>
      <c r="F73" s="483"/>
      <c r="G73" s="483"/>
      <c r="H73" s="483"/>
      <c r="I73" s="483"/>
      <c r="J73" s="483"/>
    </row>
    <row r="74" spans="1:10" x14ac:dyDescent="0.2">
      <c r="A74" s="482" t="s">
        <v>262</v>
      </c>
      <c r="B74" s="482"/>
      <c r="C74" s="482"/>
      <c r="D74" s="482"/>
      <c r="E74" s="482"/>
      <c r="F74" s="482"/>
      <c r="G74" s="482"/>
      <c r="H74" s="482"/>
      <c r="I74" s="482"/>
      <c r="J74" s="482"/>
    </row>
    <row r="75" spans="1:10" ht="33.75" customHeight="1" x14ac:dyDescent="0.2">
      <c r="A75" s="131" t="s">
        <v>225</v>
      </c>
      <c r="B75" s="493" t="s">
        <v>224</v>
      </c>
      <c r="C75" s="493"/>
      <c r="D75" s="493"/>
      <c r="E75" s="120" t="str">
        <f>E24</f>
        <v>Actuals           2013-2014</v>
      </c>
      <c r="F75" s="120" t="str">
        <f t="shared" ref="F75:J75" si="29">F24</f>
        <v>Approved Estimates          2014-2015</v>
      </c>
      <c r="G75" s="120" t="str">
        <f t="shared" si="29"/>
        <v>Revised Estimates                 2014-2015</v>
      </c>
      <c r="H75" s="120" t="str">
        <f t="shared" si="29"/>
        <v>Budget Estimates      2015-2016</v>
      </c>
      <c r="I75" s="120" t="str">
        <f t="shared" si="29"/>
        <v>Forward Estimates     2016-2017</v>
      </c>
      <c r="J75" s="120" t="str">
        <f t="shared" si="29"/>
        <v>Forward Estimates     2017-2018</v>
      </c>
    </row>
    <row r="76" spans="1:10" ht="15" customHeight="1" x14ac:dyDescent="0.2">
      <c r="A76" s="493" t="s">
        <v>6</v>
      </c>
      <c r="B76" s="493"/>
      <c r="C76" s="493"/>
      <c r="D76" s="493"/>
      <c r="E76" s="493"/>
      <c r="F76" s="493"/>
      <c r="G76" s="493"/>
      <c r="H76" s="493"/>
      <c r="I76" s="493"/>
      <c r="J76" s="137"/>
    </row>
    <row r="77" spans="1:10" ht="15" customHeight="1" x14ac:dyDescent="0.2">
      <c r="A77" s="121">
        <v>210</v>
      </c>
      <c r="B77" s="485" t="s">
        <v>6</v>
      </c>
      <c r="C77" s="485"/>
      <c r="D77" s="485"/>
      <c r="E77" s="122">
        <v>440964.43</v>
      </c>
      <c r="F77" s="192">
        <v>417200</v>
      </c>
      <c r="G77" s="122">
        <v>546900</v>
      </c>
      <c r="H77" s="123">
        <v>555600</v>
      </c>
      <c r="I77" s="133">
        <v>564500</v>
      </c>
      <c r="J77" s="133">
        <v>568800</v>
      </c>
    </row>
    <row r="78" spans="1:10" ht="15" customHeight="1" x14ac:dyDescent="0.2">
      <c r="A78" s="121">
        <v>212</v>
      </c>
      <c r="B78" s="485" t="s">
        <v>8</v>
      </c>
      <c r="C78" s="485"/>
      <c r="D78" s="485"/>
      <c r="E78" s="122">
        <v>153108.48000000001</v>
      </c>
      <c r="F78" s="192">
        <v>0</v>
      </c>
      <c r="G78" s="122">
        <v>0</v>
      </c>
      <c r="H78" s="123">
        <v>0</v>
      </c>
      <c r="I78" s="133">
        <v>0</v>
      </c>
      <c r="J78" s="133">
        <v>0</v>
      </c>
    </row>
    <row r="79" spans="1:10" ht="15" customHeight="1" x14ac:dyDescent="0.2">
      <c r="A79" s="121">
        <v>216</v>
      </c>
      <c r="B79" s="485" t="s">
        <v>9</v>
      </c>
      <c r="C79" s="485"/>
      <c r="D79" s="485"/>
      <c r="E79" s="122">
        <v>118337.74</v>
      </c>
      <c r="F79" s="192">
        <v>116600</v>
      </c>
      <c r="G79" s="122">
        <v>121600</v>
      </c>
      <c r="H79" s="123">
        <v>121600</v>
      </c>
      <c r="I79" s="133">
        <v>121600</v>
      </c>
      <c r="J79" s="133">
        <v>121600</v>
      </c>
    </row>
    <row r="80" spans="1:10" ht="15" customHeight="1" x14ac:dyDescent="0.2">
      <c r="A80" s="121">
        <v>218</v>
      </c>
      <c r="B80" s="485" t="s">
        <v>272</v>
      </c>
      <c r="C80" s="485"/>
      <c r="D80" s="485"/>
      <c r="E80" s="122">
        <v>12995024.550000001</v>
      </c>
      <c r="F80" s="192">
        <v>10818600</v>
      </c>
      <c r="G80" s="122">
        <v>13003000</v>
      </c>
      <c r="H80" s="123">
        <v>12402900</v>
      </c>
      <c r="I80" s="133">
        <v>12366700</v>
      </c>
      <c r="J80" s="133">
        <v>12390900</v>
      </c>
    </row>
    <row r="81" spans="1:10" x14ac:dyDescent="0.2">
      <c r="A81" s="497" t="s">
        <v>273</v>
      </c>
      <c r="B81" s="497"/>
      <c r="C81" s="497"/>
      <c r="D81" s="497"/>
      <c r="E81" s="132">
        <f>SUM(E77:E80)</f>
        <v>13707435.200000001</v>
      </c>
      <c r="F81" s="132">
        <f t="shared" ref="F81:G81" si="30">SUM(F77:F80)</f>
        <v>11352400</v>
      </c>
      <c r="G81" s="132">
        <f t="shared" si="30"/>
        <v>13671500</v>
      </c>
      <c r="H81" s="132">
        <f>SUM(H77:H80)</f>
        <v>13080100</v>
      </c>
      <c r="I81" s="132">
        <f t="shared" ref="I81:J81" si="31">SUM(I77:I80)</f>
        <v>13052800</v>
      </c>
      <c r="J81" s="132">
        <f t="shared" si="31"/>
        <v>13081300</v>
      </c>
    </row>
    <row r="82" spans="1:10" x14ac:dyDescent="0.2">
      <c r="A82" s="497" t="s">
        <v>274</v>
      </c>
      <c r="B82" s="497"/>
      <c r="C82" s="497"/>
      <c r="D82" s="497"/>
      <c r="E82" s="497"/>
      <c r="F82" s="497"/>
      <c r="G82" s="497"/>
      <c r="H82" s="497"/>
      <c r="I82" s="497"/>
      <c r="J82" s="137"/>
    </row>
    <row r="83" spans="1:10" ht="15" customHeight="1" x14ac:dyDescent="0.2">
      <c r="A83" s="121">
        <v>222</v>
      </c>
      <c r="B83" s="485" t="s">
        <v>186</v>
      </c>
      <c r="C83" s="485"/>
      <c r="D83" s="485"/>
      <c r="E83" s="122">
        <v>33368.54</v>
      </c>
      <c r="F83" s="192">
        <v>37700</v>
      </c>
      <c r="G83" s="122">
        <v>37700</v>
      </c>
      <c r="H83" s="123">
        <v>37700</v>
      </c>
      <c r="I83" s="133">
        <v>37700</v>
      </c>
      <c r="J83" s="133">
        <v>37700</v>
      </c>
    </row>
    <row r="84" spans="1:10" ht="15" customHeight="1" x14ac:dyDescent="0.2">
      <c r="A84" s="121">
        <v>224</v>
      </c>
      <c r="B84" s="485" t="s">
        <v>187</v>
      </c>
      <c r="C84" s="485"/>
      <c r="D84" s="485"/>
      <c r="E84" s="122">
        <v>737000</v>
      </c>
      <c r="F84" s="192">
        <v>737000</v>
      </c>
      <c r="G84" s="122">
        <v>737000</v>
      </c>
      <c r="H84" s="123">
        <v>737000</v>
      </c>
      <c r="I84" s="133">
        <v>737000</v>
      </c>
      <c r="J84" s="133">
        <v>737000</v>
      </c>
    </row>
    <row r="85" spans="1:10" ht="15" customHeight="1" x14ac:dyDescent="0.2">
      <c r="A85" s="121">
        <v>226</v>
      </c>
      <c r="B85" s="485" t="s">
        <v>188</v>
      </c>
      <c r="C85" s="485"/>
      <c r="D85" s="485"/>
      <c r="E85" s="122">
        <v>25587.38</v>
      </c>
      <c r="F85" s="192">
        <v>22000</v>
      </c>
      <c r="G85" s="122">
        <v>22000</v>
      </c>
      <c r="H85" s="123">
        <v>22000</v>
      </c>
      <c r="I85" s="133">
        <v>22000</v>
      </c>
      <c r="J85" s="133">
        <v>22000</v>
      </c>
    </row>
    <row r="86" spans="1:10" ht="15" customHeight="1" x14ac:dyDescent="0.2">
      <c r="A86" s="121">
        <v>228</v>
      </c>
      <c r="B86" s="485" t="s">
        <v>189</v>
      </c>
      <c r="C86" s="485"/>
      <c r="D86" s="485"/>
      <c r="E86" s="122">
        <v>17319.349999999999</v>
      </c>
      <c r="F86" s="192">
        <v>20000</v>
      </c>
      <c r="G86" s="122">
        <v>20000</v>
      </c>
      <c r="H86" s="123">
        <v>20000</v>
      </c>
      <c r="I86" s="133">
        <v>20000</v>
      </c>
      <c r="J86" s="133">
        <v>20000</v>
      </c>
    </row>
    <row r="87" spans="1:10" ht="15" customHeight="1" x14ac:dyDescent="0.2">
      <c r="A87" s="121">
        <v>229</v>
      </c>
      <c r="B87" s="485" t="s">
        <v>190</v>
      </c>
      <c r="C87" s="485"/>
      <c r="D87" s="485"/>
      <c r="E87" s="122">
        <v>38092</v>
      </c>
      <c r="F87" s="192">
        <v>38100</v>
      </c>
      <c r="G87" s="122">
        <v>38100</v>
      </c>
      <c r="H87" s="123">
        <v>38100</v>
      </c>
      <c r="I87" s="133">
        <v>38100</v>
      </c>
      <c r="J87" s="133">
        <v>38100</v>
      </c>
    </row>
    <row r="88" spans="1:10" ht="15" customHeight="1" x14ac:dyDescent="0.2">
      <c r="A88" s="121">
        <v>230</v>
      </c>
      <c r="B88" s="485" t="s">
        <v>191</v>
      </c>
      <c r="C88" s="485"/>
      <c r="D88" s="485"/>
      <c r="E88" s="122">
        <v>4419</v>
      </c>
      <c r="F88" s="192">
        <v>4500</v>
      </c>
      <c r="G88" s="122">
        <v>4500</v>
      </c>
      <c r="H88" s="123">
        <v>4500</v>
      </c>
      <c r="I88" s="133">
        <v>4500</v>
      </c>
      <c r="J88" s="133">
        <v>4500</v>
      </c>
    </row>
    <row r="89" spans="1:10" ht="15" customHeight="1" x14ac:dyDescent="0.2">
      <c r="A89" s="121">
        <v>232</v>
      </c>
      <c r="B89" s="485" t="s">
        <v>192</v>
      </c>
      <c r="C89" s="485"/>
      <c r="D89" s="485"/>
      <c r="E89" s="122">
        <v>154747.6</v>
      </c>
      <c r="F89" s="192">
        <v>150000</v>
      </c>
      <c r="G89" s="122">
        <v>150000</v>
      </c>
      <c r="H89" s="123">
        <f>260000+20000</f>
        <v>280000</v>
      </c>
      <c r="I89" s="133">
        <f>260000+20000</f>
        <v>280000</v>
      </c>
      <c r="J89" s="133">
        <f>260000+20000</f>
        <v>280000</v>
      </c>
    </row>
    <row r="90" spans="1:10" ht="15" customHeight="1" x14ac:dyDescent="0.2">
      <c r="A90" s="121">
        <v>234</v>
      </c>
      <c r="B90" s="485" t="s">
        <v>193</v>
      </c>
      <c r="C90" s="485"/>
      <c r="D90" s="485"/>
      <c r="E90" s="122">
        <v>299200</v>
      </c>
      <c r="F90" s="192">
        <v>372900</v>
      </c>
      <c r="G90" s="122">
        <v>372900</v>
      </c>
      <c r="H90" s="123">
        <v>372900</v>
      </c>
      <c r="I90" s="133">
        <v>372900</v>
      </c>
      <c r="J90" s="133">
        <v>372900</v>
      </c>
    </row>
    <row r="91" spans="1:10" ht="15" customHeight="1" x14ac:dyDescent="0.2">
      <c r="A91" s="121">
        <v>236</v>
      </c>
      <c r="B91" s="485" t="s">
        <v>194</v>
      </c>
      <c r="C91" s="485"/>
      <c r="D91" s="485"/>
      <c r="E91" s="122">
        <v>0</v>
      </c>
      <c r="F91" s="192">
        <v>450000</v>
      </c>
      <c r="G91" s="122">
        <v>450000</v>
      </c>
      <c r="H91" s="123">
        <f>505000+300000</f>
        <v>805000</v>
      </c>
      <c r="I91" s="133">
        <f>505000+112500</f>
        <v>617500</v>
      </c>
      <c r="J91" s="133">
        <f>505000+112500</f>
        <v>617500</v>
      </c>
    </row>
    <row r="92" spans="1:10" ht="15" customHeight="1" x14ac:dyDescent="0.2">
      <c r="A92" s="121">
        <v>246</v>
      </c>
      <c r="B92" s="485" t="s">
        <v>199</v>
      </c>
      <c r="C92" s="485"/>
      <c r="D92" s="485"/>
      <c r="E92" s="122">
        <v>8389.08</v>
      </c>
      <c r="F92" s="192">
        <v>5000</v>
      </c>
      <c r="G92" s="122">
        <v>5000</v>
      </c>
      <c r="H92" s="123">
        <v>5000</v>
      </c>
      <c r="I92" s="133">
        <v>5000</v>
      </c>
      <c r="J92" s="133">
        <v>5000</v>
      </c>
    </row>
    <row r="93" spans="1:10" ht="15" customHeight="1" x14ac:dyDescent="0.2">
      <c r="A93" s="121">
        <v>262</v>
      </c>
      <c r="B93" s="485" t="s">
        <v>203</v>
      </c>
      <c r="C93" s="485"/>
      <c r="D93" s="485"/>
      <c r="E93" s="122">
        <v>472142.06</v>
      </c>
      <c r="F93" s="192">
        <v>0</v>
      </c>
      <c r="G93" s="122">
        <v>0</v>
      </c>
      <c r="H93" s="123">
        <v>0</v>
      </c>
      <c r="I93" s="133">
        <v>0</v>
      </c>
      <c r="J93" s="133">
        <v>0</v>
      </c>
    </row>
    <row r="94" spans="1:10" ht="15" customHeight="1" x14ac:dyDescent="0.2">
      <c r="A94" s="121">
        <v>275</v>
      </c>
      <c r="B94" s="485" t="s">
        <v>210</v>
      </c>
      <c r="C94" s="485"/>
      <c r="D94" s="485"/>
      <c r="E94" s="122">
        <v>937.3100000000004</v>
      </c>
      <c r="F94" s="192">
        <v>5500</v>
      </c>
      <c r="G94" s="122">
        <v>5500</v>
      </c>
      <c r="H94" s="123">
        <v>5500</v>
      </c>
      <c r="I94" s="133">
        <v>5500</v>
      </c>
      <c r="J94" s="133">
        <v>5500</v>
      </c>
    </row>
    <row r="95" spans="1:10" x14ac:dyDescent="0.2">
      <c r="A95" s="497" t="s">
        <v>276</v>
      </c>
      <c r="B95" s="497"/>
      <c r="C95" s="497"/>
      <c r="D95" s="497"/>
      <c r="E95" s="132">
        <f t="shared" ref="E95:J95" si="32">SUM(E83:E94)</f>
        <v>1791202.3200000003</v>
      </c>
      <c r="F95" s="193">
        <f t="shared" si="32"/>
        <v>1842700</v>
      </c>
      <c r="G95" s="132">
        <f t="shared" si="32"/>
        <v>1842700</v>
      </c>
      <c r="H95" s="132">
        <f>SUM(H83:H94)</f>
        <v>2327700</v>
      </c>
      <c r="I95" s="132">
        <f t="shared" si="32"/>
        <v>2140200</v>
      </c>
      <c r="J95" s="132">
        <f t="shared" si="32"/>
        <v>2140200</v>
      </c>
    </row>
    <row r="96" spans="1:10" x14ac:dyDescent="0.2">
      <c r="A96" s="498" t="s">
        <v>277</v>
      </c>
      <c r="B96" s="498"/>
      <c r="C96" s="498"/>
      <c r="D96" s="498"/>
      <c r="E96" s="134">
        <f t="shared" ref="E96:J96" si="33">SUM(E81,E95)</f>
        <v>15498637.520000001</v>
      </c>
      <c r="F96" s="134">
        <f t="shared" si="33"/>
        <v>13195100</v>
      </c>
      <c r="G96" s="134">
        <f t="shared" si="33"/>
        <v>15514200</v>
      </c>
      <c r="H96" s="134">
        <f t="shared" si="33"/>
        <v>15407800</v>
      </c>
      <c r="I96" s="134">
        <f t="shared" si="33"/>
        <v>15193000</v>
      </c>
      <c r="J96" s="134">
        <f t="shared" si="33"/>
        <v>15221500</v>
      </c>
    </row>
    <row r="97" spans="1:10" x14ac:dyDescent="0.2">
      <c r="A97" s="483"/>
      <c r="B97" s="483"/>
      <c r="C97" s="483"/>
      <c r="D97" s="483"/>
      <c r="E97" s="483"/>
      <c r="F97" s="483"/>
      <c r="G97" s="483"/>
      <c r="H97" s="483"/>
      <c r="I97" s="483"/>
      <c r="J97" s="137"/>
    </row>
    <row r="98" spans="1:10" ht="18" customHeight="1" x14ac:dyDescent="0.2">
      <c r="A98" s="500" t="s">
        <v>14</v>
      </c>
      <c r="B98" s="500"/>
      <c r="C98" s="500"/>
      <c r="D98" s="500"/>
      <c r="E98" s="500"/>
      <c r="F98" s="500"/>
      <c r="G98" s="500"/>
      <c r="H98" s="500"/>
      <c r="I98" s="500"/>
      <c r="J98" s="500"/>
    </row>
    <row r="99" spans="1:10" ht="18.75" customHeight="1" x14ac:dyDescent="0.2">
      <c r="A99" s="484" t="s">
        <v>224</v>
      </c>
      <c r="B99" s="484"/>
      <c r="C99" s="484"/>
      <c r="D99" s="484"/>
      <c r="E99" s="482" t="str">
        <f>E24</f>
        <v>Actuals           2013-2014</v>
      </c>
      <c r="F99" s="482" t="str">
        <f t="shared" ref="F99:J99" si="34">F24</f>
        <v>Approved Estimates          2014-2015</v>
      </c>
      <c r="G99" s="482" t="str">
        <f t="shared" si="34"/>
        <v>Revised Estimates                 2014-2015</v>
      </c>
      <c r="H99" s="482" t="str">
        <f t="shared" si="34"/>
        <v>Budget Estimates      2015-2016</v>
      </c>
      <c r="I99" s="482" t="str">
        <f t="shared" si="34"/>
        <v>Forward Estimates     2016-2017</v>
      </c>
      <c r="J99" s="482" t="str">
        <f t="shared" si="34"/>
        <v>Forward Estimates     2017-2018</v>
      </c>
    </row>
    <row r="100" spans="1:10" x14ac:dyDescent="0.2">
      <c r="A100" s="119" t="s">
        <v>225</v>
      </c>
      <c r="B100" s="119" t="s">
        <v>226</v>
      </c>
      <c r="C100" s="484" t="s">
        <v>227</v>
      </c>
      <c r="D100" s="484"/>
      <c r="E100" s="475"/>
      <c r="F100" s="475"/>
      <c r="G100" s="475"/>
      <c r="H100" s="475"/>
      <c r="I100" s="475"/>
      <c r="J100" s="475"/>
    </row>
    <row r="101" spans="1:10" x14ac:dyDescent="0.2">
      <c r="A101" s="223" t="s">
        <v>527</v>
      </c>
      <c r="B101" s="127" t="s">
        <v>528</v>
      </c>
      <c r="C101" s="551" t="s">
        <v>529</v>
      </c>
      <c r="D101" s="551"/>
      <c r="E101" s="133">
        <v>885453.4</v>
      </c>
      <c r="F101" s="155">
        <v>427200</v>
      </c>
      <c r="G101" s="133">
        <v>427200</v>
      </c>
      <c r="H101" s="123">
        <v>0</v>
      </c>
      <c r="I101" s="133">
        <v>0</v>
      </c>
      <c r="J101" s="122">
        <v>0</v>
      </c>
    </row>
    <row r="102" spans="1:10" x14ac:dyDescent="0.2">
      <c r="A102" s="223" t="s">
        <v>530</v>
      </c>
      <c r="B102" s="127" t="s">
        <v>528</v>
      </c>
      <c r="C102" s="551" t="s">
        <v>531</v>
      </c>
      <c r="D102" s="551"/>
      <c r="E102" s="133">
        <v>256370.58</v>
      </c>
      <c r="F102" s="155">
        <v>400000</v>
      </c>
      <c r="G102" s="133">
        <v>400000</v>
      </c>
      <c r="H102" s="123">
        <v>0</v>
      </c>
      <c r="I102" s="133">
        <v>0</v>
      </c>
      <c r="J102" s="122">
        <v>0</v>
      </c>
    </row>
    <row r="103" spans="1:10" x14ac:dyDescent="0.2">
      <c r="A103" s="223" t="s">
        <v>532</v>
      </c>
      <c r="B103" s="127" t="s">
        <v>528</v>
      </c>
      <c r="C103" s="551" t="s">
        <v>533</v>
      </c>
      <c r="D103" s="551"/>
      <c r="E103" s="133">
        <v>930091.15</v>
      </c>
      <c r="F103" s="155">
        <v>0</v>
      </c>
      <c r="G103" s="133">
        <v>0</v>
      </c>
      <c r="H103" s="123">
        <v>0</v>
      </c>
      <c r="I103" s="133">
        <v>0</v>
      </c>
      <c r="J103" s="122">
        <v>0</v>
      </c>
    </row>
    <row r="104" spans="1:10" ht="15" customHeight="1" x14ac:dyDescent="0.2">
      <c r="A104" s="223" t="s">
        <v>534</v>
      </c>
      <c r="B104" s="127" t="s">
        <v>528</v>
      </c>
      <c r="C104" s="551" t="s">
        <v>535</v>
      </c>
      <c r="D104" s="551"/>
      <c r="E104" s="133">
        <v>707615.72</v>
      </c>
      <c r="F104" s="155">
        <v>0</v>
      </c>
      <c r="G104" s="133">
        <v>0</v>
      </c>
      <c r="H104" s="123">
        <v>0</v>
      </c>
      <c r="I104" s="133">
        <v>0</v>
      </c>
      <c r="J104" s="122">
        <v>0</v>
      </c>
    </row>
    <row r="105" spans="1:10" x14ac:dyDescent="0.2">
      <c r="A105" s="223" t="s">
        <v>536</v>
      </c>
      <c r="B105" s="127" t="s">
        <v>528</v>
      </c>
      <c r="C105" s="551" t="s">
        <v>537</v>
      </c>
      <c r="D105" s="551"/>
      <c r="E105" s="133"/>
      <c r="F105" s="155">
        <v>0</v>
      </c>
      <c r="G105" s="133">
        <v>12700</v>
      </c>
      <c r="H105" s="123">
        <v>0</v>
      </c>
      <c r="I105" s="133">
        <v>0</v>
      </c>
      <c r="J105" s="122">
        <v>0</v>
      </c>
    </row>
    <row r="106" spans="1:10" x14ac:dyDescent="0.2">
      <c r="A106" s="487" t="s">
        <v>14</v>
      </c>
      <c r="B106" s="487"/>
      <c r="C106" s="487"/>
      <c r="D106" s="487"/>
      <c r="E106" s="124">
        <f>SUM(E101:E105)</f>
        <v>2779530.8499999996</v>
      </c>
      <c r="F106" s="124">
        <f>SUM(F101:F105)</f>
        <v>827200</v>
      </c>
      <c r="G106" s="124">
        <f t="shared" ref="G106:J106" si="35">SUM(G101:G105)</f>
        <v>839900</v>
      </c>
      <c r="H106" s="124">
        <f t="shared" si="35"/>
        <v>0</v>
      </c>
      <c r="I106" s="124">
        <f t="shared" si="35"/>
        <v>0</v>
      </c>
      <c r="J106" s="124">
        <f t="shared" si="35"/>
        <v>0</v>
      </c>
    </row>
    <row r="107" spans="1:10" ht="15" customHeight="1" x14ac:dyDescent="0.2">
      <c r="A107" s="537"/>
      <c r="B107" s="537"/>
      <c r="C107" s="537"/>
      <c r="D107" s="537"/>
      <c r="E107" s="537"/>
      <c r="F107" s="537"/>
      <c r="G107" s="537"/>
      <c r="H107" s="537"/>
      <c r="I107" s="537"/>
      <c r="J107" s="537"/>
    </row>
    <row r="108" spans="1:10" x14ac:dyDescent="0.2">
      <c r="A108" s="499" t="s">
        <v>266</v>
      </c>
      <c r="B108" s="499"/>
      <c r="C108" s="499"/>
      <c r="D108" s="499"/>
      <c r="E108" s="499"/>
      <c r="F108" s="508"/>
      <c r="G108" s="508"/>
      <c r="H108" s="508"/>
      <c r="I108" s="508"/>
      <c r="J108" s="508"/>
    </row>
    <row r="109" spans="1:10" ht="15" customHeight="1" x14ac:dyDescent="0.2">
      <c r="A109" s="484" t="s">
        <v>278</v>
      </c>
      <c r="B109" s="484"/>
      <c r="C109" s="484"/>
      <c r="D109" s="120" t="s">
        <v>279</v>
      </c>
      <c r="E109" s="194" t="s">
        <v>280</v>
      </c>
      <c r="F109" s="195"/>
      <c r="G109" s="152"/>
      <c r="H109" s="152"/>
      <c r="I109" s="152"/>
      <c r="J109" s="153"/>
    </row>
    <row r="110" spans="1:10" ht="15" customHeight="1" x14ac:dyDescent="0.2">
      <c r="A110" s="485" t="s">
        <v>2346</v>
      </c>
      <c r="B110" s="485"/>
      <c r="C110" s="485"/>
      <c r="D110" s="121" t="s">
        <v>1502</v>
      </c>
      <c r="E110" s="196">
        <v>1</v>
      </c>
      <c r="F110" s="197"/>
      <c r="G110" s="140"/>
      <c r="H110" s="140"/>
      <c r="I110" s="140"/>
      <c r="J110" s="143"/>
    </row>
    <row r="111" spans="1:10" ht="15" customHeight="1" x14ac:dyDescent="0.2">
      <c r="A111" s="485" t="s">
        <v>2347</v>
      </c>
      <c r="B111" s="485"/>
      <c r="C111" s="485"/>
      <c r="D111" s="121" t="s">
        <v>2331</v>
      </c>
      <c r="E111" s="196">
        <v>1</v>
      </c>
      <c r="F111" s="197"/>
      <c r="G111" s="140"/>
      <c r="H111" s="140"/>
      <c r="I111" s="140"/>
      <c r="J111" s="143"/>
    </row>
    <row r="112" spans="1:10" ht="15" customHeight="1" x14ac:dyDescent="0.2">
      <c r="A112" s="485" t="s">
        <v>2315</v>
      </c>
      <c r="B112" s="485"/>
      <c r="C112" s="485"/>
      <c r="D112" s="121" t="s">
        <v>1155</v>
      </c>
      <c r="E112" s="196">
        <v>2</v>
      </c>
      <c r="F112" s="197"/>
      <c r="G112" s="140"/>
      <c r="H112" s="140"/>
      <c r="I112" s="140"/>
      <c r="J112" s="143"/>
    </row>
    <row r="113" spans="1:10" x14ac:dyDescent="0.2">
      <c r="A113" s="485" t="s">
        <v>2316</v>
      </c>
      <c r="B113" s="485"/>
      <c r="C113" s="485"/>
      <c r="D113" s="121" t="s">
        <v>2317</v>
      </c>
      <c r="E113" s="196">
        <v>3</v>
      </c>
      <c r="F113" s="197"/>
      <c r="G113" s="140"/>
      <c r="H113" s="140"/>
      <c r="I113" s="140"/>
      <c r="J113" s="143"/>
    </row>
    <row r="114" spans="1:10" ht="21.75" customHeight="1" x14ac:dyDescent="0.2">
      <c r="A114" s="485" t="s">
        <v>2348</v>
      </c>
      <c r="B114" s="485"/>
      <c r="C114" s="485"/>
      <c r="D114" s="121" t="s">
        <v>2349</v>
      </c>
      <c r="E114" s="196">
        <v>1</v>
      </c>
      <c r="F114" s="197"/>
      <c r="G114" s="140"/>
      <c r="H114" s="140"/>
      <c r="I114" s="140"/>
      <c r="J114" s="143"/>
    </row>
    <row r="115" spans="1:10" ht="15" customHeight="1" x14ac:dyDescent="0.2">
      <c r="A115" s="485" t="s">
        <v>1156</v>
      </c>
      <c r="B115" s="485"/>
      <c r="C115" s="485"/>
      <c r="D115" s="121" t="s">
        <v>1157</v>
      </c>
      <c r="E115" s="196">
        <v>1</v>
      </c>
      <c r="F115" s="197"/>
      <c r="G115" s="140"/>
      <c r="H115" s="140"/>
      <c r="I115" s="140"/>
      <c r="J115" s="143"/>
    </row>
    <row r="116" spans="1:10" x14ac:dyDescent="0.2">
      <c r="A116" s="485" t="s">
        <v>2350</v>
      </c>
      <c r="B116" s="485"/>
      <c r="C116" s="485"/>
      <c r="D116" s="121" t="s">
        <v>2319</v>
      </c>
      <c r="E116" s="196">
        <v>1</v>
      </c>
      <c r="F116" s="197"/>
      <c r="G116" s="140"/>
      <c r="H116" s="140"/>
      <c r="I116" s="140"/>
      <c r="J116" s="143"/>
    </row>
    <row r="117" spans="1:10" x14ac:dyDescent="0.2">
      <c r="A117" s="485" t="s">
        <v>2351</v>
      </c>
      <c r="B117" s="485"/>
      <c r="C117" s="485"/>
      <c r="D117" s="121">
        <v>0</v>
      </c>
      <c r="E117" s="196">
        <v>7</v>
      </c>
      <c r="F117" s="197"/>
      <c r="G117" s="140"/>
      <c r="H117" s="140"/>
      <c r="I117" s="140"/>
      <c r="J117" s="143"/>
    </row>
    <row r="118" spans="1:10" x14ac:dyDescent="0.2">
      <c r="A118" s="498" t="s">
        <v>281</v>
      </c>
      <c r="B118" s="498"/>
      <c r="C118" s="498"/>
      <c r="D118" s="498"/>
      <c r="E118" s="198">
        <f>SUM(E110:E116)</f>
        <v>10</v>
      </c>
      <c r="F118" s="199"/>
      <c r="G118" s="146"/>
      <c r="H118" s="146"/>
      <c r="I118" s="146"/>
      <c r="J118" s="147"/>
    </row>
    <row r="119" spans="1:10" x14ac:dyDescent="0.2">
      <c r="A119" s="483"/>
      <c r="B119" s="483"/>
      <c r="C119" s="483"/>
      <c r="D119" s="483"/>
      <c r="E119" s="483"/>
      <c r="F119" s="501"/>
      <c r="G119" s="501"/>
      <c r="H119" s="501"/>
      <c r="I119" s="501"/>
      <c r="J119" s="501"/>
    </row>
    <row r="120" spans="1:10" x14ac:dyDescent="0.2">
      <c r="A120" s="502" t="s">
        <v>282</v>
      </c>
      <c r="B120" s="502"/>
      <c r="C120" s="502"/>
      <c r="D120" s="502"/>
      <c r="E120" s="502"/>
      <c r="F120" s="502"/>
      <c r="G120" s="502"/>
      <c r="H120" s="502"/>
      <c r="I120" s="502"/>
      <c r="J120" s="502"/>
    </row>
    <row r="121" spans="1:10" x14ac:dyDescent="0.2">
      <c r="A121" s="503" t="s">
        <v>283</v>
      </c>
      <c r="B121" s="503"/>
      <c r="C121" s="503"/>
      <c r="D121" s="503"/>
      <c r="E121" s="503"/>
      <c r="F121" s="503"/>
      <c r="G121" s="503"/>
      <c r="H121" s="503"/>
      <c r="I121" s="503"/>
      <c r="J121" s="503"/>
    </row>
    <row r="122" spans="1:10" x14ac:dyDescent="0.2">
      <c r="A122" s="530" t="s">
        <v>538</v>
      </c>
      <c r="B122" s="530"/>
      <c r="C122" s="530"/>
      <c r="D122" s="530"/>
      <c r="E122" s="530"/>
      <c r="F122" s="530"/>
      <c r="G122" s="530"/>
      <c r="H122" s="530"/>
      <c r="I122" s="530"/>
      <c r="J122" s="530"/>
    </row>
    <row r="123" spans="1:10" x14ac:dyDescent="0.2">
      <c r="A123" s="530" t="s">
        <v>539</v>
      </c>
      <c r="B123" s="530"/>
      <c r="C123" s="530"/>
      <c r="D123" s="530"/>
      <c r="E123" s="530"/>
      <c r="F123" s="530"/>
      <c r="G123" s="530"/>
      <c r="H123" s="530"/>
      <c r="I123" s="530"/>
      <c r="J123" s="530"/>
    </row>
    <row r="124" spans="1:10" x14ac:dyDescent="0.2">
      <c r="A124" s="530" t="s">
        <v>540</v>
      </c>
      <c r="B124" s="530"/>
      <c r="C124" s="530"/>
      <c r="D124" s="530"/>
      <c r="E124" s="530"/>
      <c r="F124" s="530"/>
      <c r="G124" s="530"/>
      <c r="H124" s="530"/>
      <c r="I124" s="530"/>
      <c r="J124" s="530"/>
    </row>
    <row r="125" spans="1:10" x14ac:dyDescent="0.2">
      <c r="A125" s="530" t="s">
        <v>541</v>
      </c>
      <c r="B125" s="530"/>
      <c r="C125" s="530"/>
      <c r="D125" s="530"/>
      <c r="E125" s="530"/>
      <c r="F125" s="530"/>
      <c r="G125" s="530"/>
      <c r="H125" s="530"/>
      <c r="I125" s="530"/>
      <c r="J125" s="530"/>
    </row>
    <row r="126" spans="1:10" x14ac:dyDescent="0.2">
      <c r="A126" s="530" t="s">
        <v>542</v>
      </c>
      <c r="B126" s="530"/>
      <c r="C126" s="530"/>
      <c r="D126" s="530"/>
      <c r="E126" s="530"/>
      <c r="F126" s="530"/>
      <c r="G126" s="530"/>
      <c r="H126" s="530"/>
      <c r="I126" s="530"/>
      <c r="J126" s="530"/>
    </row>
    <row r="127" spans="1:10" x14ac:dyDescent="0.2">
      <c r="A127" s="530" t="s">
        <v>543</v>
      </c>
      <c r="B127" s="530"/>
      <c r="C127" s="530"/>
      <c r="D127" s="530"/>
      <c r="E127" s="530"/>
      <c r="F127" s="530"/>
      <c r="G127" s="530"/>
      <c r="H127" s="530"/>
      <c r="I127" s="530"/>
      <c r="J127" s="530"/>
    </row>
    <row r="128" spans="1:10" x14ac:dyDescent="0.2">
      <c r="A128" s="530" t="s">
        <v>544</v>
      </c>
      <c r="B128" s="530"/>
      <c r="C128" s="530"/>
      <c r="D128" s="530"/>
      <c r="E128" s="530"/>
      <c r="F128" s="530"/>
      <c r="G128" s="530"/>
      <c r="H128" s="530"/>
      <c r="I128" s="530"/>
      <c r="J128" s="530"/>
    </row>
    <row r="129" spans="1:10" x14ac:dyDescent="0.2">
      <c r="A129" s="530" t="s">
        <v>545</v>
      </c>
      <c r="B129" s="530"/>
      <c r="C129" s="530"/>
      <c r="D129" s="530"/>
      <c r="E129" s="530"/>
      <c r="F129" s="530"/>
      <c r="G129" s="530"/>
      <c r="H129" s="530"/>
      <c r="I129" s="530"/>
      <c r="J129" s="530"/>
    </row>
    <row r="130" spans="1:10" x14ac:dyDescent="0.2">
      <c r="A130" s="483"/>
      <c r="B130" s="483"/>
      <c r="C130" s="483"/>
      <c r="D130" s="483"/>
      <c r="E130" s="483"/>
      <c r="F130" s="483"/>
      <c r="G130" s="483"/>
      <c r="H130" s="483"/>
      <c r="I130" s="483"/>
      <c r="J130" s="483"/>
    </row>
    <row r="131" spans="1:10" x14ac:dyDescent="0.2">
      <c r="A131" s="506" t="s">
        <v>359</v>
      </c>
      <c r="B131" s="506"/>
      <c r="C131" s="506"/>
      <c r="D131" s="506"/>
      <c r="E131" s="506"/>
      <c r="F131" s="506"/>
      <c r="G131" s="506"/>
      <c r="H131" s="506"/>
      <c r="I131" s="506"/>
      <c r="J131" s="506"/>
    </row>
    <row r="132" spans="1:10" x14ac:dyDescent="0.2">
      <c r="A132" s="483"/>
      <c r="B132" s="483"/>
      <c r="C132" s="483"/>
      <c r="D132" s="483"/>
      <c r="E132" s="483"/>
      <c r="F132" s="483"/>
      <c r="G132" s="483"/>
      <c r="H132" s="483"/>
      <c r="I132" s="483"/>
      <c r="J132" s="483"/>
    </row>
    <row r="133" spans="1:10" x14ac:dyDescent="0.2">
      <c r="A133" s="483"/>
      <c r="B133" s="483"/>
      <c r="C133" s="483"/>
      <c r="D133" s="483"/>
      <c r="E133" s="483"/>
      <c r="F133" s="483"/>
      <c r="G133" s="483"/>
      <c r="H133" s="483"/>
      <c r="I133" s="483"/>
      <c r="J133" s="483"/>
    </row>
    <row r="134" spans="1:10" x14ac:dyDescent="0.2">
      <c r="A134" s="483"/>
      <c r="B134" s="483"/>
      <c r="C134" s="483"/>
      <c r="D134" s="483"/>
      <c r="E134" s="483"/>
      <c r="F134" s="483"/>
      <c r="G134" s="483"/>
      <c r="H134" s="483"/>
      <c r="I134" s="483"/>
      <c r="J134" s="483"/>
    </row>
    <row r="135" spans="1:10" ht="21.75" customHeight="1" x14ac:dyDescent="0.2">
      <c r="A135" s="502" t="s">
        <v>289</v>
      </c>
      <c r="B135" s="502"/>
      <c r="C135" s="502"/>
      <c r="D135" s="502"/>
      <c r="E135" s="502"/>
      <c r="F135" s="148" t="s">
        <v>290</v>
      </c>
      <c r="G135" s="148" t="s">
        <v>291</v>
      </c>
      <c r="H135" s="148" t="s">
        <v>292</v>
      </c>
      <c r="I135" s="148" t="s">
        <v>293</v>
      </c>
      <c r="J135" s="148" t="s">
        <v>294</v>
      </c>
    </row>
    <row r="136" spans="1:10" x14ac:dyDescent="0.2">
      <c r="A136" s="502" t="s">
        <v>295</v>
      </c>
      <c r="B136" s="502"/>
      <c r="C136" s="502"/>
      <c r="D136" s="502"/>
      <c r="E136" s="502"/>
      <c r="F136" s="502"/>
      <c r="G136" s="502"/>
      <c r="H136" s="502"/>
      <c r="I136" s="502"/>
      <c r="J136" s="502"/>
    </row>
    <row r="137" spans="1:10" x14ac:dyDescent="0.2">
      <c r="A137" s="552" t="s">
        <v>546</v>
      </c>
      <c r="B137" s="552"/>
      <c r="C137" s="552"/>
      <c r="D137" s="552"/>
      <c r="E137" s="552"/>
      <c r="F137" s="200"/>
      <c r="G137" s="137"/>
      <c r="H137" s="137"/>
      <c r="I137" s="137"/>
      <c r="J137" s="137"/>
    </row>
    <row r="138" spans="1:10" x14ac:dyDescent="0.2">
      <c r="A138" s="552" t="s">
        <v>547</v>
      </c>
      <c r="B138" s="552"/>
      <c r="C138" s="552"/>
      <c r="D138" s="552"/>
      <c r="E138" s="552"/>
      <c r="F138" s="200"/>
      <c r="G138" s="137"/>
      <c r="H138" s="137"/>
      <c r="I138" s="137"/>
      <c r="J138" s="137"/>
    </row>
    <row r="139" spans="1:10" ht="24.75" customHeight="1" x14ac:dyDescent="0.2">
      <c r="A139" s="552" t="s">
        <v>548</v>
      </c>
      <c r="B139" s="552"/>
      <c r="C139" s="552"/>
      <c r="D139" s="552"/>
      <c r="E139" s="552"/>
      <c r="F139" s="200"/>
      <c r="G139" s="137"/>
      <c r="H139" s="137"/>
      <c r="I139" s="137"/>
      <c r="J139" s="137"/>
    </row>
    <row r="140" spans="1:10" x14ac:dyDescent="0.2">
      <c r="A140" s="552" t="s">
        <v>549</v>
      </c>
      <c r="B140" s="552"/>
      <c r="C140" s="552"/>
      <c r="D140" s="552"/>
      <c r="E140" s="552"/>
      <c r="F140" s="200"/>
      <c r="G140" s="137"/>
      <c r="H140" s="137"/>
      <c r="I140" s="137"/>
      <c r="J140" s="137"/>
    </row>
    <row r="141" spans="1:10" x14ac:dyDescent="0.2">
      <c r="A141" s="552" t="s">
        <v>550</v>
      </c>
      <c r="B141" s="552"/>
      <c r="C141" s="552"/>
      <c r="D141" s="552"/>
      <c r="E141" s="552"/>
      <c r="F141" s="200"/>
      <c r="G141" s="137"/>
      <c r="H141" s="137"/>
      <c r="I141" s="137"/>
      <c r="J141" s="137"/>
    </row>
    <row r="142" spans="1:10" x14ac:dyDescent="0.2">
      <c r="A142" s="552" t="s">
        <v>551</v>
      </c>
      <c r="B142" s="552"/>
      <c r="C142" s="552"/>
      <c r="D142" s="552"/>
      <c r="E142" s="552"/>
      <c r="F142" s="200"/>
      <c r="G142" s="137"/>
      <c r="H142" s="137"/>
      <c r="I142" s="137"/>
      <c r="J142" s="137"/>
    </row>
    <row r="143" spans="1:10" x14ac:dyDescent="0.2">
      <c r="A143" s="553" t="s">
        <v>497</v>
      </c>
      <c r="B143" s="553"/>
      <c r="C143" s="553"/>
      <c r="D143" s="553"/>
      <c r="E143" s="553"/>
      <c r="F143" s="200"/>
      <c r="G143" s="137"/>
      <c r="H143" s="137"/>
      <c r="I143" s="137"/>
      <c r="J143" s="137"/>
    </row>
    <row r="144" spans="1:10" ht="24.75" customHeight="1" x14ac:dyDescent="0.2">
      <c r="A144" s="502" t="s">
        <v>300</v>
      </c>
      <c r="B144" s="502"/>
      <c r="C144" s="502"/>
      <c r="D144" s="502"/>
      <c r="E144" s="502"/>
      <c r="F144" s="502"/>
      <c r="G144" s="502"/>
      <c r="H144" s="502"/>
      <c r="I144" s="502"/>
      <c r="J144" s="502"/>
    </row>
    <row r="145" spans="1:10" x14ac:dyDescent="0.2">
      <c r="A145" s="550" t="s">
        <v>552</v>
      </c>
      <c r="B145" s="550"/>
      <c r="C145" s="550"/>
      <c r="D145" s="550"/>
      <c r="E145" s="550"/>
      <c r="F145" s="200"/>
      <c r="G145" s="137"/>
      <c r="H145" s="137"/>
      <c r="I145" s="137"/>
      <c r="J145" s="137"/>
    </row>
    <row r="146" spans="1:10" x14ac:dyDescent="0.2">
      <c r="A146" s="550" t="s">
        <v>553</v>
      </c>
      <c r="B146" s="550"/>
      <c r="C146" s="550"/>
      <c r="D146" s="550"/>
      <c r="E146" s="550"/>
      <c r="F146" s="200"/>
      <c r="G146" s="137"/>
      <c r="H146" s="137"/>
      <c r="I146" s="137"/>
      <c r="J146" s="137"/>
    </row>
    <row r="147" spans="1:10" x14ac:dyDescent="0.2">
      <c r="A147" s="550" t="s">
        <v>554</v>
      </c>
      <c r="B147" s="550"/>
      <c r="C147" s="550"/>
      <c r="D147" s="550"/>
      <c r="E147" s="550"/>
      <c r="F147" s="200"/>
      <c r="G147" s="137"/>
      <c r="H147" s="137"/>
      <c r="I147" s="137"/>
      <c r="J147" s="137"/>
    </row>
    <row r="148" spans="1:10" x14ac:dyDescent="0.2">
      <c r="A148" s="550" t="s">
        <v>555</v>
      </c>
      <c r="B148" s="550"/>
      <c r="C148" s="550"/>
      <c r="D148" s="550"/>
      <c r="E148" s="550"/>
      <c r="F148" s="200"/>
      <c r="G148" s="137"/>
      <c r="H148" s="137"/>
      <c r="I148" s="137"/>
      <c r="J148" s="137"/>
    </row>
    <row r="149" spans="1:10" ht="23.25" customHeight="1" x14ac:dyDescent="0.2">
      <c r="A149" s="550" t="s">
        <v>556</v>
      </c>
      <c r="B149" s="550"/>
      <c r="C149" s="550"/>
      <c r="D149" s="550"/>
      <c r="E149" s="550"/>
      <c r="F149" s="200"/>
      <c r="G149" s="137"/>
      <c r="H149" s="137"/>
      <c r="I149" s="137"/>
      <c r="J149" s="137"/>
    </row>
    <row r="150" spans="1:10" x14ac:dyDescent="0.2">
      <c r="A150" s="550" t="s">
        <v>557</v>
      </c>
      <c r="B150" s="550"/>
      <c r="C150" s="550"/>
      <c r="D150" s="550"/>
      <c r="E150" s="550"/>
      <c r="F150" s="200"/>
      <c r="G150" s="137"/>
      <c r="H150" s="137"/>
      <c r="I150" s="137"/>
      <c r="J150" s="137"/>
    </row>
    <row r="151" spans="1:10" x14ac:dyDescent="0.2">
      <c r="A151" s="483"/>
      <c r="B151" s="483"/>
      <c r="C151" s="483"/>
      <c r="D151" s="483"/>
      <c r="E151" s="483"/>
      <c r="F151" s="483"/>
      <c r="G151" s="483"/>
      <c r="H151" s="483"/>
      <c r="I151" s="483"/>
      <c r="J151" s="483"/>
    </row>
    <row r="152" spans="1:10" ht="15" customHeight="1" x14ac:dyDescent="0.2">
      <c r="A152" s="492" t="s">
        <v>558</v>
      </c>
      <c r="B152" s="492"/>
      <c r="C152" s="492"/>
      <c r="D152" s="492"/>
      <c r="E152" s="492"/>
      <c r="F152" s="492"/>
      <c r="G152" s="492"/>
      <c r="H152" s="492"/>
      <c r="I152" s="492"/>
      <c r="J152" s="492"/>
    </row>
    <row r="153" spans="1:10" ht="15" customHeight="1" x14ac:dyDescent="0.2">
      <c r="A153" s="493" t="s">
        <v>269</v>
      </c>
      <c r="B153" s="493"/>
      <c r="C153" s="493"/>
      <c r="D153" s="475"/>
      <c r="E153" s="475"/>
      <c r="F153" s="475"/>
      <c r="G153" s="475"/>
      <c r="H153" s="475"/>
      <c r="I153" s="475"/>
      <c r="J153" s="475"/>
    </row>
    <row r="154" spans="1:10" x14ac:dyDescent="0.2">
      <c r="A154" s="536" t="s">
        <v>559</v>
      </c>
      <c r="B154" s="536"/>
      <c r="C154" s="536"/>
      <c r="D154" s="536"/>
      <c r="E154" s="536"/>
      <c r="F154" s="536"/>
      <c r="G154" s="536"/>
      <c r="H154" s="536"/>
      <c r="I154" s="536"/>
      <c r="J154" s="536"/>
    </row>
    <row r="155" spans="1:10" x14ac:dyDescent="0.2">
      <c r="A155" s="483" t="s">
        <v>560</v>
      </c>
      <c r="B155" s="483"/>
      <c r="C155" s="483"/>
      <c r="D155" s="483"/>
      <c r="E155" s="483"/>
      <c r="F155" s="483"/>
      <c r="G155" s="483"/>
      <c r="H155" s="483"/>
      <c r="I155" s="483"/>
      <c r="J155" s="483"/>
    </row>
    <row r="156" spans="1:10" x14ac:dyDescent="0.2">
      <c r="A156" s="482" t="s">
        <v>271</v>
      </c>
      <c r="B156" s="482"/>
      <c r="C156" s="482"/>
      <c r="D156" s="482"/>
      <c r="E156" s="482"/>
      <c r="F156" s="482"/>
      <c r="G156" s="482"/>
      <c r="H156" s="482"/>
      <c r="I156" s="482"/>
      <c r="J156" s="482"/>
    </row>
    <row r="157" spans="1:10" ht="33.75" x14ac:dyDescent="0.2">
      <c r="A157" s="131" t="s">
        <v>225</v>
      </c>
      <c r="B157" s="493" t="s">
        <v>224</v>
      </c>
      <c r="C157" s="493"/>
      <c r="D157" s="493"/>
      <c r="E157" s="120" t="str">
        <f>E24</f>
        <v>Actuals           2013-2014</v>
      </c>
      <c r="F157" s="120" t="str">
        <f t="shared" ref="F157:J157" si="36">F24</f>
        <v>Approved Estimates          2014-2015</v>
      </c>
      <c r="G157" s="120" t="str">
        <f t="shared" si="36"/>
        <v>Revised Estimates                 2014-2015</v>
      </c>
      <c r="H157" s="120" t="str">
        <f t="shared" si="36"/>
        <v>Budget Estimates      2015-2016</v>
      </c>
      <c r="I157" s="120" t="str">
        <f t="shared" si="36"/>
        <v>Forward Estimates     2016-2017</v>
      </c>
      <c r="J157" s="120" t="str">
        <f t="shared" si="36"/>
        <v>Forward Estimates     2017-2018</v>
      </c>
    </row>
    <row r="158" spans="1:10" ht="15" customHeight="1" x14ac:dyDescent="0.2">
      <c r="A158" s="121"/>
      <c r="B158" s="485"/>
      <c r="C158" s="485"/>
      <c r="D158" s="485"/>
      <c r="E158" s="122">
        <v>0</v>
      </c>
      <c r="F158" s="192">
        <v>0</v>
      </c>
      <c r="G158" s="122">
        <v>0</v>
      </c>
      <c r="H158" s="123">
        <v>0</v>
      </c>
      <c r="I158" s="133">
        <v>0</v>
      </c>
      <c r="J158" s="133">
        <v>0</v>
      </c>
    </row>
    <row r="159" spans="1:10" ht="15" customHeight="1" x14ac:dyDescent="0.2">
      <c r="A159" s="487" t="s">
        <v>522</v>
      </c>
      <c r="B159" s="487"/>
      <c r="C159" s="487"/>
      <c r="D159" s="487"/>
      <c r="E159" s="124">
        <f t="shared" ref="E159:J159" si="37">SUM(E158:E158)</f>
        <v>0</v>
      </c>
      <c r="F159" s="124">
        <f t="shared" si="37"/>
        <v>0</v>
      </c>
      <c r="G159" s="124">
        <f t="shared" si="37"/>
        <v>0</v>
      </c>
      <c r="H159" s="124">
        <f t="shared" si="37"/>
        <v>0</v>
      </c>
      <c r="I159" s="124">
        <f t="shared" si="37"/>
        <v>0</v>
      </c>
      <c r="J159" s="124">
        <f t="shared" si="37"/>
        <v>0</v>
      </c>
    </row>
    <row r="160" spans="1:10" x14ac:dyDescent="0.2">
      <c r="A160" s="483"/>
      <c r="B160" s="483"/>
      <c r="C160" s="483"/>
      <c r="D160" s="483"/>
      <c r="E160" s="483"/>
      <c r="F160" s="483"/>
      <c r="G160" s="483"/>
      <c r="H160" s="483"/>
      <c r="I160" s="483"/>
      <c r="J160" s="483"/>
    </row>
    <row r="161" spans="1:10" x14ac:dyDescent="0.2">
      <c r="A161" s="482" t="s">
        <v>262</v>
      </c>
      <c r="B161" s="482"/>
      <c r="C161" s="482"/>
      <c r="D161" s="482"/>
      <c r="E161" s="482"/>
      <c r="F161" s="482"/>
      <c r="G161" s="482"/>
      <c r="H161" s="482"/>
      <c r="I161" s="482"/>
      <c r="J161" s="482"/>
    </row>
    <row r="162" spans="1:10" ht="33.75" x14ac:dyDescent="0.2">
      <c r="A162" s="131" t="s">
        <v>225</v>
      </c>
      <c r="B162" s="493" t="s">
        <v>224</v>
      </c>
      <c r="C162" s="493"/>
      <c r="D162" s="493"/>
      <c r="E162" s="120" t="str">
        <f>E24</f>
        <v>Actuals           2013-2014</v>
      </c>
      <c r="F162" s="120" t="str">
        <f t="shared" ref="F162:J162" si="38">F24</f>
        <v>Approved Estimates          2014-2015</v>
      </c>
      <c r="G162" s="120" t="str">
        <f t="shared" si="38"/>
        <v>Revised Estimates                 2014-2015</v>
      </c>
      <c r="H162" s="120" t="str">
        <f t="shared" si="38"/>
        <v>Budget Estimates      2015-2016</v>
      </c>
      <c r="I162" s="120" t="str">
        <f t="shared" si="38"/>
        <v>Forward Estimates     2016-2017</v>
      </c>
      <c r="J162" s="120" t="str">
        <f t="shared" si="38"/>
        <v>Forward Estimates     2017-2018</v>
      </c>
    </row>
    <row r="163" spans="1:10" ht="15" customHeight="1" x14ac:dyDescent="0.2">
      <c r="A163" s="493" t="s">
        <v>6</v>
      </c>
      <c r="B163" s="493"/>
      <c r="C163" s="493"/>
      <c r="D163" s="493"/>
      <c r="E163" s="493"/>
      <c r="F163" s="493"/>
      <c r="G163" s="493"/>
      <c r="H163" s="493"/>
      <c r="I163" s="493"/>
      <c r="J163" s="137"/>
    </row>
    <row r="164" spans="1:10" x14ac:dyDescent="0.2">
      <c r="A164" s="121">
        <v>210</v>
      </c>
      <c r="B164" s="485" t="s">
        <v>6</v>
      </c>
      <c r="C164" s="485"/>
      <c r="D164" s="485"/>
      <c r="E164" s="122">
        <v>692931.77</v>
      </c>
      <c r="F164" s="192">
        <v>733500</v>
      </c>
      <c r="G164" s="122">
        <v>733500</v>
      </c>
      <c r="H164" s="123">
        <v>727000</v>
      </c>
      <c r="I164" s="133">
        <v>751600</v>
      </c>
      <c r="J164" s="133">
        <v>763900</v>
      </c>
    </row>
    <row r="165" spans="1:10" x14ac:dyDescent="0.2">
      <c r="A165" s="121">
        <v>212</v>
      </c>
      <c r="B165" s="485" t="s">
        <v>8</v>
      </c>
      <c r="C165" s="485"/>
      <c r="D165" s="485"/>
      <c r="E165" s="122">
        <v>0</v>
      </c>
      <c r="F165" s="192">
        <v>0</v>
      </c>
      <c r="G165" s="122">
        <v>0</v>
      </c>
      <c r="H165" s="123">
        <v>0</v>
      </c>
      <c r="I165" s="133">
        <v>0</v>
      </c>
      <c r="J165" s="133">
        <v>0</v>
      </c>
    </row>
    <row r="166" spans="1:10" x14ac:dyDescent="0.2">
      <c r="A166" s="121">
        <v>216</v>
      </c>
      <c r="B166" s="485" t="s">
        <v>9</v>
      </c>
      <c r="C166" s="485"/>
      <c r="D166" s="485"/>
      <c r="E166" s="122">
        <v>189404.27</v>
      </c>
      <c r="F166" s="192">
        <v>196300</v>
      </c>
      <c r="G166" s="122">
        <v>196300</v>
      </c>
      <c r="H166" s="123">
        <v>196300</v>
      </c>
      <c r="I166" s="133">
        <v>196300</v>
      </c>
      <c r="J166" s="133">
        <v>196300</v>
      </c>
    </row>
    <row r="167" spans="1:10" x14ac:dyDescent="0.2">
      <c r="A167" s="121">
        <v>218</v>
      </c>
      <c r="B167" s="485" t="s">
        <v>272</v>
      </c>
      <c r="C167" s="485"/>
      <c r="D167" s="485"/>
      <c r="E167" s="122">
        <v>0</v>
      </c>
      <c r="F167" s="192">
        <v>0</v>
      </c>
      <c r="G167" s="122">
        <v>0</v>
      </c>
      <c r="H167" s="123">
        <v>0</v>
      </c>
      <c r="I167" s="133">
        <v>0</v>
      </c>
      <c r="J167" s="133">
        <v>0</v>
      </c>
    </row>
    <row r="168" spans="1:10" x14ac:dyDescent="0.2">
      <c r="A168" s="121">
        <v>219</v>
      </c>
      <c r="B168" s="485" t="s">
        <v>184</v>
      </c>
      <c r="C168" s="485"/>
      <c r="D168" s="485"/>
      <c r="E168" s="122">
        <v>4157.3999999999996</v>
      </c>
      <c r="F168" s="192">
        <v>0</v>
      </c>
      <c r="G168" s="122">
        <v>0</v>
      </c>
      <c r="H168" s="123">
        <v>0</v>
      </c>
      <c r="I168" s="133">
        <v>0</v>
      </c>
      <c r="J168" s="133">
        <v>0</v>
      </c>
    </row>
    <row r="169" spans="1:10" ht="15" customHeight="1" x14ac:dyDescent="0.2">
      <c r="A169" s="497" t="s">
        <v>273</v>
      </c>
      <c r="B169" s="497"/>
      <c r="C169" s="497"/>
      <c r="D169" s="497"/>
      <c r="E169" s="132">
        <f>SUM(E164:E168)</f>
        <v>886493.44000000006</v>
      </c>
      <c r="F169" s="132">
        <f t="shared" ref="F169:J169" si="39">SUM(F164:F168)</f>
        <v>929800</v>
      </c>
      <c r="G169" s="132">
        <f t="shared" si="39"/>
        <v>929800</v>
      </c>
      <c r="H169" s="132">
        <f t="shared" si="39"/>
        <v>923300</v>
      </c>
      <c r="I169" s="132">
        <f t="shared" si="39"/>
        <v>947900</v>
      </c>
      <c r="J169" s="132">
        <f t="shared" si="39"/>
        <v>960200</v>
      </c>
    </row>
    <row r="170" spans="1:10" ht="15" customHeight="1" x14ac:dyDescent="0.2">
      <c r="A170" s="497" t="s">
        <v>274</v>
      </c>
      <c r="B170" s="497"/>
      <c r="C170" s="497"/>
      <c r="D170" s="497"/>
      <c r="E170" s="497"/>
      <c r="F170" s="497"/>
      <c r="G170" s="497"/>
      <c r="H170" s="497"/>
      <c r="I170" s="497"/>
      <c r="J170" s="137"/>
    </row>
    <row r="171" spans="1:10" x14ac:dyDescent="0.2">
      <c r="A171" s="121">
        <v>226</v>
      </c>
      <c r="B171" s="485" t="s">
        <v>188</v>
      </c>
      <c r="C171" s="485"/>
      <c r="D171" s="485"/>
      <c r="E171" s="122">
        <v>15542.35</v>
      </c>
      <c r="F171" s="192">
        <v>20000</v>
      </c>
      <c r="G171" s="122">
        <v>20000</v>
      </c>
      <c r="H171" s="123">
        <v>17000</v>
      </c>
      <c r="I171" s="133">
        <v>17000</v>
      </c>
      <c r="J171" s="133">
        <v>17000</v>
      </c>
    </row>
    <row r="172" spans="1:10" x14ac:dyDescent="0.2">
      <c r="A172" s="121">
        <v>228</v>
      </c>
      <c r="B172" s="485" t="s">
        <v>189</v>
      </c>
      <c r="C172" s="485"/>
      <c r="D172" s="485"/>
      <c r="E172" s="122">
        <v>23259.22</v>
      </c>
      <c r="F172" s="192">
        <v>24000</v>
      </c>
      <c r="G172" s="122">
        <v>24000</v>
      </c>
      <c r="H172" s="123">
        <v>25000</v>
      </c>
      <c r="I172" s="133">
        <v>25000</v>
      </c>
      <c r="J172" s="133">
        <v>25000</v>
      </c>
    </row>
    <row r="173" spans="1:10" x14ac:dyDescent="0.2">
      <c r="A173" s="121">
        <v>230</v>
      </c>
      <c r="B173" s="485" t="s">
        <v>191</v>
      </c>
      <c r="C173" s="485"/>
      <c r="D173" s="485"/>
      <c r="E173" s="122">
        <v>0</v>
      </c>
      <c r="F173" s="192">
        <v>0</v>
      </c>
      <c r="G173" s="122">
        <v>0</v>
      </c>
      <c r="H173" s="123">
        <v>0</v>
      </c>
      <c r="I173" s="133">
        <v>0</v>
      </c>
      <c r="J173" s="133">
        <v>0</v>
      </c>
    </row>
    <row r="174" spans="1:10" x14ac:dyDescent="0.2">
      <c r="A174" s="121">
        <v>236</v>
      </c>
      <c r="B174" s="485" t="s">
        <v>194</v>
      </c>
      <c r="C174" s="485"/>
      <c r="D174" s="485"/>
      <c r="E174" s="122">
        <v>420606.52</v>
      </c>
      <c r="F174" s="192">
        <v>740000</v>
      </c>
      <c r="G174" s="122">
        <v>500000</v>
      </c>
      <c r="H174" s="123">
        <f>210000+(290000+610000)+(3100000-500000)</f>
        <v>3710000</v>
      </c>
      <c r="I174" s="133">
        <f t="shared" ref="I174:J174" si="40">210000+(290000+610000)+(3100000-500000)</f>
        <v>3710000</v>
      </c>
      <c r="J174" s="133">
        <f t="shared" si="40"/>
        <v>3710000</v>
      </c>
    </row>
    <row r="175" spans="1:10" x14ac:dyDescent="0.2">
      <c r="A175" s="121">
        <v>242</v>
      </c>
      <c r="B175" s="485" t="s">
        <v>197</v>
      </c>
      <c r="C175" s="485"/>
      <c r="D175" s="485"/>
      <c r="E175" s="122">
        <v>1654238.25</v>
      </c>
      <c r="F175" s="192">
        <v>1706800</v>
      </c>
      <c r="G175" s="122">
        <v>1961800</v>
      </c>
      <c r="H175" s="123">
        <f>1961800+200000</f>
        <v>2161800</v>
      </c>
      <c r="I175" s="133">
        <f t="shared" ref="I175:J175" si="41">1961800+200000</f>
        <v>2161800</v>
      </c>
      <c r="J175" s="133">
        <f t="shared" si="41"/>
        <v>2161800</v>
      </c>
    </row>
    <row r="176" spans="1:10" x14ac:dyDescent="0.2">
      <c r="A176" s="121">
        <v>244</v>
      </c>
      <c r="B176" s="485" t="s">
        <v>198</v>
      </c>
      <c r="C176" s="485"/>
      <c r="D176" s="485"/>
      <c r="E176" s="122">
        <v>17085.27</v>
      </c>
      <c r="F176" s="192">
        <v>20000</v>
      </c>
      <c r="G176" s="122">
        <v>20000</v>
      </c>
      <c r="H176" s="123">
        <v>20000</v>
      </c>
      <c r="I176" s="133">
        <v>20000</v>
      </c>
      <c r="J176" s="133">
        <v>20000</v>
      </c>
    </row>
    <row r="177" spans="1:10" x14ac:dyDescent="0.2">
      <c r="A177" s="121">
        <v>262</v>
      </c>
      <c r="B177" s="485" t="s">
        <v>203</v>
      </c>
      <c r="C177" s="485"/>
      <c r="D177" s="485"/>
      <c r="E177" s="122">
        <v>25329.200000000001</v>
      </c>
      <c r="F177" s="192">
        <v>0</v>
      </c>
      <c r="G177" s="122">
        <v>0</v>
      </c>
      <c r="H177" s="123">
        <v>0</v>
      </c>
      <c r="I177" s="133">
        <v>0</v>
      </c>
      <c r="J177" s="133">
        <v>0</v>
      </c>
    </row>
    <row r="178" spans="1:10" x14ac:dyDescent="0.2">
      <c r="A178" s="121">
        <v>272</v>
      </c>
      <c r="B178" s="485" t="s">
        <v>207</v>
      </c>
      <c r="C178" s="485"/>
      <c r="D178" s="485"/>
      <c r="E178" s="122">
        <v>0</v>
      </c>
      <c r="F178" s="192">
        <v>0</v>
      </c>
      <c r="G178" s="122">
        <v>0</v>
      </c>
      <c r="H178" s="123">
        <v>50000</v>
      </c>
      <c r="I178" s="133">
        <v>50000</v>
      </c>
      <c r="J178" s="133">
        <v>50000</v>
      </c>
    </row>
    <row r="179" spans="1:10" x14ac:dyDescent="0.2">
      <c r="A179" s="121">
        <v>275</v>
      </c>
      <c r="B179" s="485" t="s">
        <v>210</v>
      </c>
      <c r="C179" s="485"/>
      <c r="D179" s="485"/>
      <c r="E179" s="122">
        <v>3791.17</v>
      </c>
      <c r="F179" s="192">
        <v>4500</v>
      </c>
      <c r="G179" s="122">
        <v>4500</v>
      </c>
      <c r="H179" s="123">
        <v>6500</v>
      </c>
      <c r="I179" s="133">
        <v>6500</v>
      </c>
      <c r="J179" s="133">
        <v>6500</v>
      </c>
    </row>
    <row r="180" spans="1:10" x14ac:dyDescent="0.2">
      <c r="A180" s="497" t="s">
        <v>276</v>
      </c>
      <c r="B180" s="497"/>
      <c r="C180" s="497"/>
      <c r="D180" s="497"/>
      <c r="E180" s="132">
        <f t="shared" ref="E180:J180" si="42">SUM(E171:E179)</f>
        <v>2159851.98</v>
      </c>
      <c r="F180" s="193">
        <f t="shared" si="42"/>
        <v>2515300</v>
      </c>
      <c r="G180" s="132">
        <f t="shared" si="42"/>
        <v>2530300</v>
      </c>
      <c r="H180" s="132">
        <f>SUM(H171:H179)</f>
        <v>5990300</v>
      </c>
      <c r="I180" s="132">
        <f t="shared" si="42"/>
        <v>5990300</v>
      </c>
      <c r="J180" s="132">
        <f t="shared" si="42"/>
        <v>5990300</v>
      </c>
    </row>
    <row r="181" spans="1:10" x14ac:dyDescent="0.2">
      <c r="A181" s="498" t="s">
        <v>277</v>
      </c>
      <c r="B181" s="498"/>
      <c r="C181" s="498"/>
      <c r="D181" s="498"/>
      <c r="E181" s="134">
        <f t="shared" ref="E181:J181" si="43">SUM(E169,E180)</f>
        <v>3046345.42</v>
      </c>
      <c r="F181" s="134">
        <f t="shared" si="43"/>
        <v>3445100</v>
      </c>
      <c r="G181" s="134">
        <f t="shared" si="43"/>
        <v>3460100</v>
      </c>
      <c r="H181" s="134">
        <f t="shared" si="43"/>
        <v>6913600</v>
      </c>
      <c r="I181" s="134">
        <f t="shared" si="43"/>
        <v>6938200</v>
      </c>
      <c r="J181" s="134">
        <f t="shared" si="43"/>
        <v>6950500</v>
      </c>
    </row>
    <row r="182" spans="1:10" x14ac:dyDescent="0.2">
      <c r="A182" s="483"/>
      <c r="B182" s="483"/>
      <c r="C182" s="483"/>
      <c r="D182" s="483"/>
      <c r="E182" s="483"/>
      <c r="F182" s="483"/>
      <c r="G182" s="483"/>
      <c r="H182" s="483"/>
      <c r="I182" s="483"/>
      <c r="J182" s="137"/>
    </row>
    <row r="183" spans="1:10" x14ac:dyDescent="0.2">
      <c r="A183" s="500" t="s">
        <v>14</v>
      </c>
      <c r="B183" s="500"/>
      <c r="C183" s="500"/>
      <c r="D183" s="500"/>
      <c r="E183" s="500"/>
      <c r="F183" s="500"/>
      <c r="G183" s="500"/>
      <c r="H183" s="500"/>
      <c r="I183" s="500"/>
      <c r="J183" s="500"/>
    </row>
    <row r="184" spans="1:10" ht="18" customHeight="1" x14ac:dyDescent="0.2">
      <c r="A184" s="484" t="s">
        <v>224</v>
      </c>
      <c r="B184" s="484"/>
      <c r="C184" s="484"/>
      <c r="D184" s="484"/>
      <c r="E184" s="482" t="str">
        <f>E24</f>
        <v>Actuals           2013-2014</v>
      </c>
      <c r="F184" s="482" t="str">
        <f t="shared" ref="F184:J184" si="44">F24</f>
        <v>Approved Estimates          2014-2015</v>
      </c>
      <c r="G184" s="482" t="str">
        <f t="shared" si="44"/>
        <v>Revised Estimates                 2014-2015</v>
      </c>
      <c r="H184" s="482" t="str">
        <f t="shared" si="44"/>
        <v>Budget Estimates      2015-2016</v>
      </c>
      <c r="I184" s="482" t="str">
        <f t="shared" si="44"/>
        <v>Forward Estimates     2016-2017</v>
      </c>
      <c r="J184" s="482" t="str">
        <f t="shared" si="44"/>
        <v>Forward Estimates     2017-2018</v>
      </c>
    </row>
    <row r="185" spans="1:10" x14ac:dyDescent="0.2">
      <c r="A185" s="119" t="s">
        <v>225</v>
      </c>
      <c r="B185" s="119" t="s">
        <v>226</v>
      </c>
      <c r="C185" s="484" t="s">
        <v>227</v>
      </c>
      <c r="D185" s="484"/>
      <c r="E185" s="475"/>
      <c r="F185" s="475"/>
      <c r="G185" s="475"/>
      <c r="H185" s="475"/>
      <c r="I185" s="475"/>
      <c r="J185" s="475"/>
    </row>
    <row r="186" spans="1:10" x14ac:dyDescent="0.2">
      <c r="A186" s="135"/>
      <c r="B186" s="135"/>
      <c r="C186" s="497"/>
      <c r="D186" s="497"/>
      <c r="E186" s="133">
        <v>0</v>
      </c>
      <c r="F186" s="155">
        <v>0</v>
      </c>
      <c r="G186" s="133">
        <v>0</v>
      </c>
      <c r="H186" s="123">
        <v>0</v>
      </c>
      <c r="I186" s="133">
        <v>0</v>
      </c>
      <c r="J186" s="122">
        <v>0</v>
      </c>
    </row>
    <row r="187" spans="1:10" x14ac:dyDescent="0.2">
      <c r="A187" s="487" t="s">
        <v>14</v>
      </c>
      <c r="B187" s="487"/>
      <c r="C187" s="487"/>
      <c r="D187" s="487"/>
      <c r="E187" s="124">
        <v>0</v>
      </c>
      <c r="F187" s="124">
        <v>0</v>
      </c>
      <c r="G187" s="124">
        <v>0</v>
      </c>
      <c r="H187" s="124">
        <v>0</v>
      </c>
      <c r="I187" s="124">
        <v>0</v>
      </c>
      <c r="J187" s="124">
        <v>0</v>
      </c>
    </row>
    <row r="188" spans="1:10" ht="15" customHeight="1" x14ac:dyDescent="0.2">
      <c r="A188" s="537"/>
      <c r="B188" s="537"/>
      <c r="C188" s="537"/>
      <c r="D188" s="537"/>
      <c r="E188" s="537"/>
      <c r="F188" s="537"/>
      <c r="G188" s="537"/>
      <c r="H188" s="537"/>
      <c r="I188" s="537"/>
      <c r="J188" s="537"/>
    </row>
    <row r="189" spans="1:10" x14ac:dyDescent="0.2">
      <c r="A189" s="499" t="s">
        <v>266</v>
      </c>
      <c r="B189" s="499"/>
      <c r="C189" s="499"/>
      <c r="D189" s="499"/>
      <c r="E189" s="499"/>
      <c r="F189" s="508"/>
      <c r="G189" s="508"/>
      <c r="H189" s="508"/>
      <c r="I189" s="508"/>
      <c r="J189" s="508"/>
    </row>
    <row r="190" spans="1:10" ht="15" customHeight="1" x14ac:dyDescent="0.2">
      <c r="A190" s="484" t="s">
        <v>278</v>
      </c>
      <c r="B190" s="484"/>
      <c r="C190" s="484"/>
      <c r="D190" s="120" t="s">
        <v>279</v>
      </c>
      <c r="E190" s="194" t="s">
        <v>280</v>
      </c>
      <c r="F190" s="195"/>
      <c r="G190" s="152"/>
      <c r="H190" s="152"/>
      <c r="I190" s="152"/>
      <c r="J190" s="153"/>
    </row>
    <row r="191" spans="1:10" ht="15" customHeight="1" x14ac:dyDescent="0.2">
      <c r="A191" s="485" t="s">
        <v>2352</v>
      </c>
      <c r="B191" s="485"/>
      <c r="C191" s="485"/>
      <c r="D191" s="121" t="s">
        <v>1506</v>
      </c>
      <c r="E191" s="196">
        <v>1</v>
      </c>
      <c r="F191" s="197"/>
      <c r="G191" s="140"/>
      <c r="H191" s="140"/>
      <c r="I191" s="140"/>
      <c r="J191" s="143"/>
    </row>
    <row r="192" spans="1:10" ht="15" customHeight="1" x14ac:dyDescent="0.2">
      <c r="A192" s="485" t="s">
        <v>2353</v>
      </c>
      <c r="B192" s="485"/>
      <c r="C192" s="485"/>
      <c r="D192" s="121" t="s">
        <v>1508</v>
      </c>
      <c r="E192" s="196">
        <v>1</v>
      </c>
      <c r="F192" s="197"/>
      <c r="G192" s="140"/>
      <c r="H192" s="140"/>
      <c r="I192" s="140"/>
      <c r="J192" s="143"/>
    </row>
    <row r="193" spans="1:10" ht="15" customHeight="1" x14ac:dyDescent="0.2">
      <c r="A193" s="485" t="s">
        <v>2354</v>
      </c>
      <c r="B193" s="485"/>
      <c r="C193" s="485"/>
      <c r="D193" s="121" t="s">
        <v>1507</v>
      </c>
      <c r="E193" s="196">
        <v>1</v>
      </c>
      <c r="F193" s="197"/>
      <c r="G193" s="140"/>
      <c r="H193" s="140"/>
      <c r="I193" s="140"/>
      <c r="J193" s="143"/>
    </row>
    <row r="194" spans="1:10" ht="15" customHeight="1" x14ac:dyDescent="0.2">
      <c r="A194" s="485" t="s">
        <v>2355</v>
      </c>
      <c r="B194" s="485"/>
      <c r="C194" s="485"/>
      <c r="D194" s="121" t="s">
        <v>2356</v>
      </c>
      <c r="E194" s="196">
        <v>4</v>
      </c>
      <c r="F194" s="197"/>
      <c r="G194" s="140"/>
      <c r="H194" s="140"/>
      <c r="I194" s="140"/>
      <c r="J194" s="143"/>
    </row>
    <row r="195" spans="1:10" ht="15" customHeight="1" x14ac:dyDescent="0.2">
      <c r="A195" s="485" t="s">
        <v>2316</v>
      </c>
      <c r="B195" s="485"/>
      <c r="C195" s="485"/>
      <c r="D195" s="121" t="s">
        <v>2317</v>
      </c>
      <c r="E195" s="196">
        <v>3</v>
      </c>
      <c r="F195" s="197"/>
      <c r="G195" s="140"/>
      <c r="H195" s="140"/>
      <c r="I195" s="140"/>
      <c r="J195" s="143"/>
    </row>
    <row r="196" spans="1:10" ht="15" customHeight="1" x14ac:dyDescent="0.2">
      <c r="A196" s="485" t="s">
        <v>1156</v>
      </c>
      <c r="B196" s="485"/>
      <c r="C196" s="485"/>
      <c r="D196" s="121" t="s">
        <v>1157</v>
      </c>
      <c r="E196" s="196">
        <v>5</v>
      </c>
      <c r="F196" s="197"/>
      <c r="G196" s="140"/>
      <c r="H196" s="140"/>
      <c r="I196" s="140"/>
      <c r="J196" s="143"/>
    </row>
    <row r="197" spans="1:10" x14ac:dyDescent="0.2">
      <c r="A197" s="485" t="s">
        <v>2357</v>
      </c>
      <c r="B197" s="485"/>
      <c r="C197" s="485"/>
      <c r="D197" s="121" t="s">
        <v>2319</v>
      </c>
      <c r="E197" s="196">
        <v>1</v>
      </c>
      <c r="F197" s="197"/>
      <c r="G197" s="140"/>
      <c r="H197" s="140"/>
      <c r="I197" s="140"/>
      <c r="J197" s="143"/>
    </row>
    <row r="198" spans="1:10" x14ac:dyDescent="0.2">
      <c r="A198" s="498" t="s">
        <v>281</v>
      </c>
      <c r="B198" s="498"/>
      <c r="C198" s="498"/>
      <c r="D198" s="498"/>
      <c r="E198" s="198">
        <f>SUM(E191:E197)</f>
        <v>16</v>
      </c>
      <c r="F198" s="199"/>
      <c r="G198" s="146"/>
      <c r="H198" s="146"/>
      <c r="I198" s="146"/>
      <c r="J198" s="147"/>
    </row>
    <row r="199" spans="1:10" x14ac:dyDescent="0.2">
      <c r="A199" s="483"/>
      <c r="B199" s="483"/>
      <c r="C199" s="483"/>
      <c r="D199" s="483"/>
      <c r="E199" s="483"/>
      <c r="F199" s="501"/>
      <c r="G199" s="501"/>
      <c r="H199" s="501"/>
      <c r="I199" s="501"/>
      <c r="J199" s="501"/>
    </row>
    <row r="200" spans="1:10" x14ac:dyDescent="0.2">
      <c r="A200" s="502" t="s">
        <v>282</v>
      </c>
      <c r="B200" s="502"/>
      <c r="C200" s="502"/>
      <c r="D200" s="502"/>
      <c r="E200" s="502"/>
      <c r="F200" s="502"/>
      <c r="G200" s="502"/>
      <c r="H200" s="502"/>
      <c r="I200" s="502"/>
      <c r="J200" s="502"/>
    </row>
    <row r="201" spans="1:10" x14ac:dyDescent="0.2">
      <c r="A201" s="503" t="s">
        <v>283</v>
      </c>
      <c r="B201" s="503"/>
      <c r="C201" s="503"/>
      <c r="D201" s="503"/>
      <c r="E201" s="503"/>
      <c r="F201" s="503"/>
      <c r="G201" s="503"/>
      <c r="H201" s="503"/>
      <c r="I201" s="503"/>
      <c r="J201" s="503"/>
    </row>
    <row r="202" spans="1:10" x14ac:dyDescent="0.2">
      <c r="A202" s="547" t="s">
        <v>561</v>
      </c>
      <c r="B202" s="547"/>
      <c r="C202" s="547"/>
      <c r="D202" s="547"/>
      <c r="E202" s="547"/>
      <c r="F202" s="547"/>
      <c r="G202" s="547"/>
      <c r="H202" s="547"/>
      <c r="I202" s="547"/>
      <c r="J202" s="547"/>
    </row>
    <row r="203" spans="1:10" x14ac:dyDescent="0.2">
      <c r="A203" s="547" t="s">
        <v>562</v>
      </c>
      <c r="B203" s="547"/>
      <c r="C203" s="547"/>
      <c r="D203" s="547"/>
      <c r="E203" s="547"/>
      <c r="F203" s="547"/>
      <c r="G203" s="547"/>
      <c r="H203" s="547"/>
      <c r="I203" s="547"/>
      <c r="J203" s="547"/>
    </row>
    <row r="204" spans="1:10" x14ac:dyDescent="0.2">
      <c r="A204" s="547" t="s">
        <v>563</v>
      </c>
      <c r="B204" s="547"/>
      <c r="C204" s="547"/>
      <c r="D204" s="547"/>
      <c r="E204" s="547"/>
      <c r="F204" s="547"/>
      <c r="G204" s="547"/>
      <c r="H204" s="547"/>
      <c r="I204" s="547"/>
      <c r="J204" s="547"/>
    </row>
    <row r="205" spans="1:10" x14ac:dyDescent="0.2">
      <c r="A205" s="547" t="s">
        <v>564</v>
      </c>
      <c r="B205" s="547"/>
      <c r="C205" s="547"/>
      <c r="D205" s="547"/>
      <c r="E205" s="547"/>
      <c r="F205" s="547"/>
      <c r="G205" s="547"/>
      <c r="H205" s="547"/>
      <c r="I205" s="547"/>
      <c r="J205" s="547"/>
    </row>
    <row r="206" spans="1:10" x14ac:dyDescent="0.2">
      <c r="A206" s="547" t="s">
        <v>565</v>
      </c>
      <c r="B206" s="547"/>
      <c r="C206" s="547"/>
      <c r="D206" s="547"/>
      <c r="E206" s="547"/>
      <c r="F206" s="547"/>
      <c r="G206" s="547"/>
      <c r="H206" s="547"/>
      <c r="I206" s="547"/>
      <c r="J206" s="547"/>
    </row>
    <row r="207" spans="1:10" x14ac:dyDescent="0.2">
      <c r="A207" s="483"/>
      <c r="B207" s="483"/>
      <c r="C207" s="483"/>
      <c r="D207" s="483"/>
      <c r="E207" s="483"/>
      <c r="F207" s="483"/>
      <c r="G207" s="483"/>
      <c r="H207" s="483"/>
      <c r="I207" s="483"/>
      <c r="J207" s="483"/>
    </row>
    <row r="208" spans="1:10" x14ac:dyDescent="0.2">
      <c r="A208" s="506" t="s">
        <v>359</v>
      </c>
      <c r="B208" s="506"/>
      <c r="C208" s="506"/>
      <c r="D208" s="506"/>
      <c r="E208" s="506"/>
      <c r="F208" s="506"/>
      <c r="G208" s="506"/>
      <c r="H208" s="506"/>
      <c r="I208" s="506"/>
      <c r="J208" s="506"/>
    </row>
    <row r="209" spans="1:10" x14ac:dyDescent="0.2">
      <c r="A209" s="483"/>
      <c r="B209" s="483"/>
      <c r="C209" s="483"/>
      <c r="D209" s="483"/>
      <c r="E209" s="483"/>
      <c r="F209" s="483"/>
      <c r="G209" s="483"/>
      <c r="H209" s="483"/>
      <c r="I209" s="483"/>
      <c r="J209" s="483"/>
    </row>
    <row r="210" spans="1:10" x14ac:dyDescent="0.2">
      <c r="A210" s="483"/>
      <c r="B210" s="483"/>
      <c r="C210" s="483"/>
      <c r="D210" s="483"/>
      <c r="E210" s="483"/>
      <c r="F210" s="483"/>
      <c r="G210" s="483"/>
      <c r="H210" s="483"/>
      <c r="I210" s="483"/>
      <c r="J210" s="483"/>
    </row>
    <row r="211" spans="1:10" x14ac:dyDescent="0.2">
      <c r="A211" s="483"/>
      <c r="B211" s="483"/>
      <c r="C211" s="483"/>
      <c r="D211" s="483"/>
      <c r="E211" s="483"/>
      <c r="F211" s="483"/>
      <c r="G211" s="483"/>
      <c r="H211" s="483"/>
      <c r="I211" s="483"/>
      <c r="J211" s="483"/>
    </row>
    <row r="212" spans="1:10" x14ac:dyDescent="0.2">
      <c r="A212" s="483"/>
      <c r="B212" s="483"/>
      <c r="C212" s="483"/>
      <c r="D212" s="483"/>
      <c r="E212" s="483"/>
      <c r="F212" s="483"/>
      <c r="G212" s="483"/>
      <c r="H212" s="483"/>
      <c r="I212" s="483"/>
      <c r="J212" s="483"/>
    </row>
    <row r="213" spans="1:10" ht="22.5" x14ac:dyDescent="0.2">
      <c r="A213" s="502" t="s">
        <v>289</v>
      </c>
      <c r="B213" s="502"/>
      <c r="C213" s="502"/>
      <c r="D213" s="502"/>
      <c r="E213" s="502"/>
      <c r="F213" s="148" t="s">
        <v>290</v>
      </c>
      <c r="G213" s="148" t="s">
        <v>291</v>
      </c>
      <c r="H213" s="148" t="s">
        <v>292</v>
      </c>
      <c r="I213" s="148" t="s">
        <v>293</v>
      </c>
      <c r="J213" s="148" t="s">
        <v>294</v>
      </c>
    </row>
    <row r="214" spans="1:10" x14ac:dyDescent="0.2">
      <c r="A214" s="502" t="s">
        <v>295</v>
      </c>
      <c r="B214" s="502"/>
      <c r="C214" s="502"/>
      <c r="D214" s="502"/>
      <c r="E214" s="502"/>
      <c r="F214" s="502"/>
      <c r="G214" s="502"/>
      <c r="H214" s="502"/>
      <c r="I214" s="502"/>
      <c r="J214" s="502"/>
    </row>
    <row r="215" spans="1:10" ht="24" customHeight="1" x14ac:dyDescent="0.2">
      <c r="A215" s="550" t="s">
        <v>566</v>
      </c>
      <c r="B215" s="550"/>
      <c r="C215" s="550"/>
      <c r="D215" s="550"/>
      <c r="E215" s="550"/>
      <c r="F215" s="226"/>
      <c r="G215" s="149"/>
      <c r="H215" s="149"/>
      <c r="I215" s="149"/>
      <c r="J215" s="149"/>
    </row>
    <row r="216" spans="1:10" x14ac:dyDescent="0.2">
      <c r="A216" s="550" t="s">
        <v>567</v>
      </c>
      <c r="B216" s="550"/>
      <c r="C216" s="550"/>
      <c r="D216" s="550"/>
      <c r="E216" s="550"/>
      <c r="F216" s="226"/>
      <c r="G216" s="149"/>
      <c r="H216" s="149"/>
      <c r="I216" s="149"/>
      <c r="J216" s="149"/>
    </row>
    <row r="217" spans="1:10" x14ac:dyDescent="0.2">
      <c r="A217" s="550" t="s">
        <v>568</v>
      </c>
      <c r="B217" s="550"/>
      <c r="C217" s="550"/>
      <c r="D217" s="550"/>
      <c r="E217" s="550"/>
      <c r="F217" s="226"/>
      <c r="G217" s="149"/>
      <c r="H217" s="149"/>
      <c r="I217" s="149"/>
      <c r="J217" s="149"/>
    </row>
    <row r="218" spans="1:10" x14ac:dyDescent="0.2">
      <c r="A218" s="550" t="s">
        <v>569</v>
      </c>
      <c r="B218" s="550"/>
      <c r="C218" s="550"/>
      <c r="D218" s="550"/>
      <c r="E218" s="550"/>
      <c r="F218" s="226"/>
      <c r="G218" s="149"/>
      <c r="H218" s="149"/>
      <c r="I218" s="149"/>
      <c r="J218" s="149"/>
    </row>
    <row r="219" spans="1:10" x14ac:dyDescent="0.2">
      <c r="A219" s="550" t="s">
        <v>570</v>
      </c>
      <c r="B219" s="550"/>
      <c r="C219" s="550"/>
      <c r="D219" s="550"/>
      <c r="E219" s="550"/>
      <c r="F219" s="226"/>
      <c r="G219" s="149"/>
      <c r="H219" s="149"/>
      <c r="I219" s="149"/>
      <c r="J219" s="149"/>
    </row>
    <row r="220" spans="1:10" x14ac:dyDescent="0.2">
      <c r="A220" s="507"/>
      <c r="B220" s="507"/>
      <c r="C220" s="507"/>
      <c r="D220" s="507"/>
      <c r="E220" s="507"/>
      <c r="F220" s="200"/>
      <c r="G220" s="137"/>
      <c r="H220" s="137"/>
      <c r="I220" s="137"/>
      <c r="J220" s="137"/>
    </row>
    <row r="221" spans="1:10" ht="24.75" customHeight="1" x14ac:dyDescent="0.2">
      <c r="A221" s="502" t="s">
        <v>300</v>
      </c>
      <c r="B221" s="502"/>
      <c r="C221" s="502"/>
      <c r="D221" s="502"/>
      <c r="E221" s="502"/>
      <c r="F221" s="502"/>
      <c r="G221" s="502"/>
      <c r="H221" s="502"/>
      <c r="I221" s="502"/>
      <c r="J221" s="502"/>
    </row>
    <row r="222" spans="1:10" x14ac:dyDescent="0.2">
      <c r="A222" s="550" t="s">
        <v>571</v>
      </c>
      <c r="B222" s="550"/>
      <c r="C222" s="550"/>
      <c r="D222" s="550"/>
      <c r="E222" s="550"/>
      <c r="F222" s="226"/>
      <c r="G222" s="149"/>
      <c r="H222" s="149"/>
      <c r="I222" s="149"/>
      <c r="J222" s="149"/>
    </row>
    <row r="223" spans="1:10" x14ac:dyDescent="0.2">
      <c r="A223" s="550" t="s">
        <v>572</v>
      </c>
      <c r="B223" s="550"/>
      <c r="C223" s="550"/>
      <c r="D223" s="550"/>
      <c r="E223" s="550"/>
      <c r="F223" s="226"/>
      <c r="G223" s="149"/>
      <c r="H223" s="149"/>
      <c r="I223" s="149"/>
      <c r="J223" s="149"/>
    </row>
    <row r="224" spans="1:10" x14ac:dyDescent="0.2">
      <c r="A224" s="550" t="s">
        <v>573</v>
      </c>
      <c r="B224" s="550"/>
      <c r="C224" s="550"/>
      <c r="D224" s="550"/>
      <c r="E224" s="550"/>
      <c r="F224" s="226"/>
      <c r="G224" s="149"/>
      <c r="H224" s="149"/>
      <c r="I224" s="149"/>
      <c r="J224" s="149"/>
    </row>
    <row r="225" spans="1:10" x14ac:dyDescent="0.2">
      <c r="A225" s="550" t="s">
        <v>574</v>
      </c>
      <c r="B225" s="550"/>
      <c r="C225" s="550"/>
      <c r="D225" s="550"/>
      <c r="E225" s="550"/>
      <c r="F225" s="226"/>
      <c r="G225" s="149"/>
      <c r="H225" s="149"/>
      <c r="I225" s="149"/>
      <c r="J225" s="149"/>
    </row>
    <row r="226" spans="1:10" ht="15" customHeight="1" x14ac:dyDescent="0.2">
      <c r="A226" s="550" t="s">
        <v>575</v>
      </c>
      <c r="B226" s="550"/>
      <c r="C226" s="550"/>
      <c r="D226" s="550"/>
      <c r="E226" s="550"/>
      <c r="F226" s="226"/>
      <c r="G226" s="149"/>
      <c r="H226" s="149"/>
      <c r="I226" s="149"/>
      <c r="J226" s="149"/>
    </row>
    <row r="227" spans="1:10" x14ac:dyDescent="0.2">
      <c r="A227" s="550" t="s">
        <v>576</v>
      </c>
      <c r="B227" s="550"/>
      <c r="C227" s="550"/>
      <c r="D227" s="550"/>
      <c r="E227" s="550"/>
      <c r="F227" s="226"/>
      <c r="G227" s="149"/>
      <c r="H227" s="149"/>
      <c r="I227" s="149"/>
      <c r="J227" s="149"/>
    </row>
    <row r="228" spans="1:10" x14ac:dyDescent="0.2">
      <c r="A228" s="483"/>
      <c r="B228" s="483"/>
      <c r="C228" s="483"/>
      <c r="D228" s="483"/>
      <c r="E228" s="483"/>
      <c r="F228" s="483"/>
      <c r="G228" s="483"/>
      <c r="H228" s="483"/>
      <c r="I228" s="483"/>
      <c r="J228" s="483"/>
    </row>
    <row r="229" spans="1:10" ht="15" customHeight="1" x14ac:dyDescent="0.2">
      <c r="A229" s="492" t="s">
        <v>577</v>
      </c>
      <c r="B229" s="492"/>
      <c r="C229" s="492"/>
      <c r="D229" s="492"/>
      <c r="E229" s="492"/>
      <c r="F229" s="492"/>
      <c r="G229" s="492"/>
      <c r="H229" s="492"/>
      <c r="I229" s="492"/>
      <c r="J229" s="492"/>
    </row>
    <row r="230" spans="1:10" x14ac:dyDescent="0.2">
      <c r="A230" s="493" t="s">
        <v>269</v>
      </c>
      <c r="B230" s="493"/>
      <c r="C230" s="493"/>
      <c r="D230" s="475"/>
      <c r="E230" s="475"/>
      <c r="F230" s="475"/>
      <c r="G230" s="475"/>
      <c r="H230" s="475"/>
      <c r="I230" s="475"/>
      <c r="J230" s="475"/>
    </row>
    <row r="231" spans="1:10" x14ac:dyDescent="0.2">
      <c r="A231" s="483" t="s">
        <v>578</v>
      </c>
      <c r="B231" s="483"/>
      <c r="C231" s="483"/>
      <c r="D231" s="483"/>
      <c r="E231" s="483"/>
      <c r="F231" s="483"/>
      <c r="G231" s="483"/>
      <c r="H231" s="483"/>
      <c r="I231" s="483"/>
      <c r="J231" s="483"/>
    </row>
    <row r="232" spans="1:10" x14ac:dyDescent="0.2">
      <c r="A232" s="482" t="s">
        <v>271</v>
      </c>
      <c r="B232" s="482"/>
      <c r="C232" s="482"/>
      <c r="D232" s="482"/>
      <c r="E232" s="482"/>
      <c r="F232" s="482"/>
      <c r="G232" s="482"/>
      <c r="H232" s="482"/>
      <c r="I232" s="482"/>
      <c r="J232" s="482"/>
    </row>
    <row r="233" spans="1:10" ht="33.75" x14ac:dyDescent="0.2">
      <c r="A233" s="131" t="s">
        <v>225</v>
      </c>
      <c r="B233" s="493" t="s">
        <v>224</v>
      </c>
      <c r="C233" s="493"/>
      <c r="D233" s="493"/>
      <c r="E233" s="120" t="str">
        <f>E24</f>
        <v>Actuals           2013-2014</v>
      </c>
      <c r="F233" s="120" t="str">
        <f t="shared" ref="F233:J233" si="45">F24</f>
        <v>Approved Estimates          2014-2015</v>
      </c>
      <c r="G233" s="120" t="str">
        <f t="shared" si="45"/>
        <v>Revised Estimates                 2014-2015</v>
      </c>
      <c r="H233" s="120" t="str">
        <f t="shared" si="45"/>
        <v>Budget Estimates      2015-2016</v>
      </c>
      <c r="I233" s="120" t="str">
        <f t="shared" si="45"/>
        <v>Forward Estimates     2016-2017</v>
      </c>
      <c r="J233" s="120" t="str">
        <f t="shared" si="45"/>
        <v>Forward Estimates     2017-2018</v>
      </c>
    </row>
    <row r="234" spans="1:10" ht="15" customHeight="1" x14ac:dyDescent="0.2">
      <c r="A234" s="121"/>
      <c r="B234" s="485"/>
      <c r="C234" s="485"/>
      <c r="D234" s="485"/>
      <c r="E234" s="157">
        <v>0</v>
      </c>
      <c r="F234" s="155">
        <v>0</v>
      </c>
      <c r="G234" s="157">
        <v>0</v>
      </c>
      <c r="H234" s="156">
        <v>0</v>
      </c>
      <c r="I234" s="157">
        <v>0</v>
      </c>
      <c r="J234" s="157">
        <v>0</v>
      </c>
    </row>
    <row r="235" spans="1:10" ht="15" customHeight="1" x14ac:dyDescent="0.2">
      <c r="A235" s="487" t="s">
        <v>522</v>
      </c>
      <c r="B235" s="487"/>
      <c r="C235" s="487"/>
      <c r="D235" s="487"/>
      <c r="E235" s="124">
        <f t="shared" ref="E235:J235" si="46">SUM(E234:E234)</f>
        <v>0</v>
      </c>
      <c r="F235" s="124">
        <f t="shared" si="46"/>
        <v>0</v>
      </c>
      <c r="G235" s="124">
        <f t="shared" si="46"/>
        <v>0</v>
      </c>
      <c r="H235" s="124">
        <f t="shared" si="46"/>
        <v>0</v>
      </c>
      <c r="I235" s="124">
        <f t="shared" si="46"/>
        <v>0</v>
      </c>
      <c r="J235" s="124">
        <f t="shared" si="46"/>
        <v>0</v>
      </c>
    </row>
    <row r="236" spans="1:10" x14ac:dyDescent="0.2">
      <c r="A236" s="483"/>
      <c r="B236" s="483"/>
      <c r="C236" s="483"/>
      <c r="D236" s="483"/>
      <c r="E236" s="483"/>
      <c r="F236" s="483"/>
      <c r="G236" s="483"/>
      <c r="H236" s="483"/>
      <c r="I236" s="483"/>
      <c r="J236" s="483"/>
    </row>
    <row r="237" spans="1:10" x14ac:dyDescent="0.2">
      <c r="A237" s="482" t="s">
        <v>262</v>
      </c>
      <c r="B237" s="482"/>
      <c r="C237" s="482"/>
      <c r="D237" s="482"/>
      <c r="E237" s="482"/>
      <c r="F237" s="482"/>
      <c r="G237" s="482"/>
      <c r="H237" s="482"/>
      <c r="I237" s="482"/>
      <c r="J237" s="482"/>
    </row>
    <row r="238" spans="1:10" ht="33.75" x14ac:dyDescent="0.2">
      <c r="A238" s="131" t="s">
        <v>225</v>
      </c>
      <c r="B238" s="493" t="s">
        <v>224</v>
      </c>
      <c r="C238" s="493"/>
      <c r="D238" s="493"/>
      <c r="E238" s="120" t="str">
        <f>E24</f>
        <v>Actuals           2013-2014</v>
      </c>
      <c r="F238" s="120" t="str">
        <f t="shared" ref="F238:J238" si="47">F24</f>
        <v>Approved Estimates          2014-2015</v>
      </c>
      <c r="G238" s="120" t="str">
        <f t="shared" si="47"/>
        <v>Revised Estimates                 2014-2015</v>
      </c>
      <c r="H238" s="120" t="str">
        <f t="shared" si="47"/>
        <v>Budget Estimates      2015-2016</v>
      </c>
      <c r="I238" s="120" t="str">
        <f t="shared" si="47"/>
        <v>Forward Estimates     2016-2017</v>
      </c>
      <c r="J238" s="120" t="str">
        <f t="shared" si="47"/>
        <v>Forward Estimates     2017-2018</v>
      </c>
    </row>
    <row r="239" spans="1:10" ht="15" customHeight="1" x14ac:dyDescent="0.2">
      <c r="A239" s="493" t="s">
        <v>6</v>
      </c>
      <c r="B239" s="493"/>
      <c r="C239" s="493"/>
      <c r="D239" s="493"/>
      <c r="E239" s="493"/>
      <c r="F239" s="493"/>
      <c r="G239" s="493"/>
      <c r="H239" s="493"/>
      <c r="I239" s="493"/>
      <c r="J239" s="137"/>
    </row>
    <row r="240" spans="1:10" x14ac:dyDescent="0.2">
      <c r="A240" s="121">
        <v>210</v>
      </c>
      <c r="B240" s="485" t="s">
        <v>6</v>
      </c>
      <c r="C240" s="485"/>
      <c r="D240" s="485"/>
      <c r="E240" s="122">
        <v>803641.19</v>
      </c>
      <c r="F240" s="192">
        <v>909500</v>
      </c>
      <c r="G240" s="122">
        <v>909500</v>
      </c>
      <c r="H240" s="123">
        <v>890800</v>
      </c>
      <c r="I240" s="133">
        <v>915500</v>
      </c>
      <c r="J240" s="133">
        <v>942400</v>
      </c>
    </row>
    <row r="241" spans="1:10" x14ac:dyDescent="0.2">
      <c r="A241" s="121">
        <v>212</v>
      </c>
      <c r="B241" s="485" t="s">
        <v>8</v>
      </c>
      <c r="C241" s="485"/>
      <c r="D241" s="485"/>
      <c r="E241" s="122">
        <v>17412.32</v>
      </c>
      <c r="F241" s="192">
        <v>18200</v>
      </c>
      <c r="G241" s="122">
        <v>18200</v>
      </c>
      <c r="H241" s="123">
        <v>18200</v>
      </c>
      <c r="I241" s="133">
        <v>18200</v>
      </c>
      <c r="J241" s="133">
        <v>18200</v>
      </c>
    </row>
    <row r="242" spans="1:10" x14ac:dyDescent="0.2">
      <c r="A242" s="121">
        <v>216</v>
      </c>
      <c r="B242" s="485" t="s">
        <v>9</v>
      </c>
      <c r="C242" s="485"/>
      <c r="D242" s="485"/>
      <c r="E242" s="122">
        <v>46468</v>
      </c>
      <c r="F242" s="192">
        <v>41600</v>
      </c>
      <c r="G242" s="122">
        <v>41600</v>
      </c>
      <c r="H242" s="123">
        <v>35600</v>
      </c>
      <c r="I242" s="133">
        <v>35600</v>
      </c>
      <c r="J242" s="133">
        <v>35600</v>
      </c>
    </row>
    <row r="243" spans="1:10" x14ac:dyDescent="0.2">
      <c r="A243" s="121">
        <v>218</v>
      </c>
      <c r="B243" s="485" t="s">
        <v>272</v>
      </c>
      <c r="C243" s="485"/>
      <c r="D243" s="485"/>
      <c r="E243" s="122">
        <v>0</v>
      </c>
      <c r="F243" s="192">
        <v>0</v>
      </c>
      <c r="G243" s="122">
        <v>0</v>
      </c>
      <c r="H243" s="123">
        <v>0</v>
      </c>
      <c r="I243" s="133">
        <v>0</v>
      </c>
      <c r="J243" s="133">
        <v>0</v>
      </c>
    </row>
    <row r="244" spans="1:10" ht="15" customHeight="1" x14ac:dyDescent="0.2">
      <c r="A244" s="497" t="s">
        <v>273</v>
      </c>
      <c r="B244" s="497"/>
      <c r="C244" s="497"/>
      <c r="D244" s="497"/>
      <c r="E244" s="132">
        <f>SUM(E240:E243)</f>
        <v>867521.50999999989</v>
      </c>
      <c r="F244" s="132">
        <f t="shared" ref="F244:J244" si="48">SUM(F240:F243)</f>
        <v>969300</v>
      </c>
      <c r="G244" s="132">
        <f t="shared" si="48"/>
        <v>969300</v>
      </c>
      <c r="H244" s="132">
        <f t="shared" si="48"/>
        <v>944600</v>
      </c>
      <c r="I244" s="132">
        <f t="shared" si="48"/>
        <v>969300</v>
      </c>
      <c r="J244" s="132">
        <f t="shared" si="48"/>
        <v>996200</v>
      </c>
    </row>
    <row r="245" spans="1:10" ht="15" customHeight="1" x14ac:dyDescent="0.2">
      <c r="A245" s="497" t="s">
        <v>274</v>
      </c>
      <c r="B245" s="497"/>
      <c r="C245" s="497"/>
      <c r="D245" s="497"/>
      <c r="E245" s="497"/>
      <c r="F245" s="497"/>
      <c r="G245" s="497"/>
      <c r="H245" s="497"/>
      <c r="I245" s="497"/>
      <c r="J245" s="137"/>
    </row>
    <row r="246" spans="1:10" x14ac:dyDescent="0.2">
      <c r="A246" s="121">
        <v>228</v>
      </c>
      <c r="B246" s="485" t="s">
        <v>189</v>
      </c>
      <c r="C246" s="485"/>
      <c r="D246" s="485"/>
      <c r="E246" s="122">
        <v>107690.6</v>
      </c>
      <c r="F246" s="192">
        <v>100000</v>
      </c>
      <c r="G246" s="122">
        <v>100000</v>
      </c>
      <c r="H246" s="123">
        <v>100000</v>
      </c>
      <c r="I246" s="133">
        <v>100000</v>
      </c>
      <c r="J246" s="133">
        <v>100000</v>
      </c>
    </row>
    <row r="247" spans="1:10" x14ac:dyDescent="0.2">
      <c r="A247" s="121">
        <v>230</v>
      </c>
      <c r="B247" s="485" t="s">
        <v>191</v>
      </c>
      <c r="C247" s="485"/>
      <c r="D247" s="485"/>
      <c r="E247" s="122">
        <v>24999.14</v>
      </c>
      <c r="F247" s="192">
        <v>25000</v>
      </c>
      <c r="G247" s="122">
        <v>25000</v>
      </c>
      <c r="H247" s="123">
        <v>25000</v>
      </c>
      <c r="I247" s="133">
        <v>25000</v>
      </c>
      <c r="J247" s="133">
        <v>25000</v>
      </c>
    </row>
    <row r="248" spans="1:10" x14ac:dyDescent="0.2">
      <c r="A248" s="121">
        <v>232</v>
      </c>
      <c r="B248" s="485" t="s">
        <v>192</v>
      </c>
      <c r="C248" s="485"/>
      <c r="D248" s="485"/>
      <c r="E248" s="122">
        <v>25399.91</v>
      </c>
      <c r="F248" s="192">
        <v>24000</v>
      </c>
      <c r="G248" s="122">
        <v>24000</v>
      </c>
      <c r="H248" s="123">
        <v>32000</v>
      </c>
      <c r="I248" s="133">
        <v>32000</v>
      </c>
      <c r="J248" s="133">
        <v>32000</v>
      </c>
    </row>
    <row r="249" spans="1:10" x14ac:dyDescent="0.2">
      <c r="A249" s="121">
        <v>236</v>
      </c>
      <c r="B249" s="485" t="s">
        <v>194</v>
      </c>
      <c r="C249" s="485"/>
      <c r="D249" s="485"/>
      <c r="E249" s="122">
        <v>0</v>
      </c>
      <c r="F249" s="192">
        <v>38000</v>
      </c>
      <c r="G249" s="122">
        <v>38000</v>
      </c>
      <c r="H249" s="123">
        <v>38000</v>
      </c>
      <c r="I249" s="133">
        <v>38000</v>
      </c>
      <c r="J249" s="133">
        <v>38000</v>
      </c>
    </row>
    <row r="250" spans="1:10" x14ac:dyDescent="0.2">
      <c r="A250" s="121">
        <v>262</v>
      </c>
      <c r="B250" s="485" t="s">
        <v>203</v>
      </c>
      <c r="C250" s="485"/>
      <c r="D250" s="485"/>
      <c r="E250" s="122">
        <v>28096.29</v>
      </c>
      <c r="F250" s="192">
        <v>0</v>
      </c>
      <c r="G250" s="122">
        <v>0</v>
      </c>
      <c r="H250" s="123">
        <v>0</v>
      </c>
      <c r="I250" s="133">
        <v>0</v>
      </c>
      <c r="J250" s="133">
        <v>0</v>
      </c>
    </row>
    <row r="251" spans="1:10" x14ac:dyDescent="0.2">
      <c r="A251" s="121">
        <v>275</v>
      </c>
      <c r="B251" s="485" t="s">
        <v>210</v>
      </c>
      <c r="C251" s="485"/>
      <c r="D251" s="485"/>
      <c r="E251" s="122">
        <v>2799.8</v>
      </c>
      <c r="F251" s="192">
        <v>2000</v>
      </c>
      <c r="G251" s="122">
        <v>2000</v>
      </c>
      <c r="H251" s="123">
        <v>2000</v>
      </c>
      <c r="I251" s="133">
        <v>2000</v>
      </c>
      <c r="J251" s="133">
        <v>2000</v>
      </c>
    </row>
    <row r="252" spans="1:10" x14ac:dyDescent="0.2">
      <c r="A252" s="497" t="s">
        <v>276</v>
      </c>
      <c r="B252" s="497"/>
      <c r="C252" s="497"/>
      <c r="D252" s="497"/>
      <c r="E252" s="132">
        <f>SUM(E246:E251)</f>
        <v>188985.74</v>
      </c>
      <c r="F252" s="193">
        <f t="shared" ref="F252:J252" si="49">SUM(F246:F251)</f>
        <v>189000</v>
      </c>
      <c r="G252" s="132">
        <f t="shared" si="49"/>
        <v>189000</v>
      </c>
      <c r="H252" s="132">
        <f>SUM(H246:H251)</f>
        <v>197000</v>
      </c>
      <c r="I252" s="132">
        <f t="shared" si="49"/>
        <v>197000</v>
      </c>
      <c r="J252" s="132">
        <f t="shared" si="49"/>
        <v>197000</v>
      </c>
    </row>
    <row r="253" spans="1:10" x14ac:dyDescent="0.2">
      <c r="A253" s="498" t="s">
        <v>277</v>
      </c>
      <c r="B253" s="498"/>
      <c r="C253" s="498"/>
      <c r="D253" s="498"/>
      <c r="E253" s="134">
        <f t="shared" ref="E253:J253" si="50">SUM(E244,E252)</f>
        <v>1056507.25</v>
      </c>
      <c r="F253" s="134">
        <f t="shared" si="50"/>
        <v>1158300</v>
      </c>
      <c r="G253" s="134">
        <f t="shared" si="50"/>
        <v>1158300</v>
      </c>
      <c r="H253" s="134">
        <f t="shared" si="50"/>
        <v>1141600</v>
      </c>
      <c r="I253" s="134">
        <f t="shared" si="50"/>
        <v>1166300</v>
      </c>
      <c r="J253" s="134">
        <f t="shared" si="50"/>
        <v>1193200</v>
      </c>
    </row>
    <row r="254" spans="1:10" ht="18" customHeight="1" x14ac:dyDescent="0.2">
      <c r="A254" s="483"/>
      <c r="B254" s="483"/>
      <c r="C254" s="483"/>
      <c r="D254" s="483"/>
      <c r="E254" s="483"/>
      <c r="F254" s="483"/>
      <c r="G254" s="483"/>
      <c r="H254" s="483"/>
      <c r="I254" s="483"/>
      <c r="J254" s="137"/>
    </row>
    <row r="255" spans="1:10" x14ac:dyDescent="0.2">
      <c r="A255" s="500" t="s">
        <v>14</v>
      </c>
      <c r="B255" s="500"/>
      <c r="C255" s="500"/>
      <c r="D255" s="500"/>
      <c r="E255" s="500"/>
      <c r="F255" s="500"/>
      <c r="G255" s="500"/>
      <c r="H255" s="500"/>
      <c r="I255" s="500"/>
      <c r="J255" s="500"/>
    </row>
    <row r="256" spans="1:10" ht="18" customHeight="1" x14ac:dyDescent="0.2">
      <c r="A256" s="484" t="s">
        <v>224</v>
      </c>
      <c r="B256" s="484"/>
      <c r="C256" s="484"/>
      <c r="D256" s="484"/>
      <c r="E256" s="482" t="str">
        <f>E24</f>
        <v>Actuals           2013-2014</v>
      </c>
      <c r="F256" s="482" t="str">
        <f t="shared" ref="F256:J256" si="51">F24</f>
        <v>Approved Estimates          2014-2015</v>
      </c>
      <c r="G256" s="482" t="str">
        <f t="shared" si="51"/>
        <v>Revised Estimates                 2014-2015</v>
      </c>
      <c r="H256" s="482" t="str">
        <f t="shared" si="51"/>
        <v>Budget Estimates      2015-2016</v>
      </c>
      <c r="I256" s="482" t="str">
        <f t="shared" si="51"/>
        <v>Forward Estimates     2016-2017</v>
      </c>
      <c r="J256" s="482" t="str">
        <f t="shared" si="51"/>
        <v>Forward Estimates     2017-2018</v>
      </c>
    </row>
    <row r="257" spans="1:10" x14ac:dyDescent="0.2">
      <c r="A257" s="119" t="s">
        <v>225</v>
      </c>
      <c r="B257" s="119" t="s">
        <v>226</v>
      </c>
      <c r="C257" s="484" t="s">
        <v>227</v>
      </c>
      <c r="D257" s="484"/>
      <c r="E257" s="475"/>
      <c r="F257" s="475"/>
      <c r="G257" s="475"/>
      <c r="H257" s="475"/>
      <c r="I257" s="475"/>
      <c r="J257" s="475"/>
    </row>
    <row r="258" spans="1:10" x14ac:dyDescent="0.2">
      <c r="A258" s="135"/>
      <c r="B258" s="135"/>
      <c r="C258" s="497"/>
      <c r="D258" s="497"/>
      <c r="E258" s="133">
        <v>0</v>
      </c>
      <c r="F258" s="155">
        <v>0</v>
      </c>
      <c r="G258" s="133">
        <v>0</v>
      </c>
      <c r="H258" s="123">
        <v>0</v>
      </c>
      <c r="I258" s="133">
        <v>0</v>
      </c>
      <c r="J258" s="122">
        <v>0</v>
      </c>
    </row>
    <row r="259" spans="1:10" x14ac:dyDescent="0.2">
      <c r="A259" s="135"/>
      <c r="B259" s="135"/>
      <c r="C259" s="497"/>
      <c r="D259" s="497"/>
      <c r="E259" s="133">
        <v>0</v>
      </c>
      <c r="F259" s="155">
        <v>0</v>
      </c>
      <c r="G259" s="133">
        <v>0</v>
      </c>
      <c r="H259" s="123">
        <v>0</v>
      </c>
      <c r="I259" s="133">
        <v>0</v>
      </c>
      <c r="J259" s="122">
        <v>0</v>
      </c>
    </row>
    <row r="260" spans="1:10" ht="15" customHeight="1" x14ac:dyDescent="0.2">
      <c r="A260" s="487" t="s">
        <v>14</v>
      </c>
      <c r="B260" s="487"/>
      <c r="C260" s="487"/>
      <c r="D260" s="487"/>
      <c r="E260" s="124">
        <v>0</v>
      </c>
      <c r="F260" s="124">
        <v>0</v>
      </c>
      <c r="G260" s="124">
        <v>0</v>
      </c>
      <c r="H260" s="124">
        <v>0</v>
      </c>
      <c r="I260" s="124">
        <v>0</v>
      </c>
      <c r="J260" s="124">
        <v>0</v>
      </c>
    </row>
    <row r="261" spans="1:10" x14ac:dyDescent="0.2">
      <c r="A261" s="499"/>
      <c r="B261" s="499"/>
      <c r="C261" s="499"/>
      <c r="D261" s="499"/>
      <c r="E261" s="499"/>
      <c r="F261" s="499"/>
      <c r="G261" s="499"/>
      <c r="H261" s="499"/>
      <c r="I261" s="499"/>
      <c r="J261" s="499"/>
    </row>
    <row r="262" spans="1:10" ht="15" customHeight="1" x14ac:dyDescent="0.2">
      <c r="A262" s="499" t="s">
        <v>266</v>
      </c>
      <c r="B262" s="499"/>
      <c r="C262" s="499"/>
      <c r="D262" s="499"/>
      <c r="E262" s="499"/>
      <c r="F262" s="508"/>
      <c r="G262" s="508"/>
      <c r="H262" s="508"/>
      <c r="I262" s="508"/>
      <c r="J262" s="508"/>
    </row>
    <row r="263" spans="1:10" ht="15" customHeight="1" x14ac:dyDescent="0.2">
      <c r="A263" s="484" t="s">
        <v>278</v>
      </c>
      <c r="B263" s="484"/>
      <c r="C263" s="484"/>
      <c r="D263" s="120" t="s">
        <v>279</v>
      </c>
      <c r="E263" s="194" t="s">
        <v>280</v>
      </c>
      <c r="F263" s="195"/>
      <c r="G263" s="152"/>
      <c r="H263" s="152"/>
      <c r="I263" s="152"/>
      <c r="J263" s="153"/>
    </row>
    <row r="264" spans="1:10" ht="15" customHeight="1" x14ac:dyDescent="0.2">
      <c r="A264" s="485" t="s">
        <v>2311</v>
      </c>
      <c r="B264" s="485"/>
      <c r="C264" s="485"/>
      <c r="D264" s="121" t="s">
        <v>2331</v>
      </c>
      <c r="E264" s="196">
        <v>1</v>
      </c>
      <c r="F264" s="197"/>
      <c r="G264" s="140"/>
      <c r="H264" s="140"/>
      <c r="I264" s="140"/>
      <c r="J264" s="143"/>
    </row>
    <row r="265" spans="1:10" ht="15" customHeight="1" x14ac:dyDescent="0.2">
      <c r="A265" s="485" t="s">
        <v>2358</v>
      </c>
      <c r="B265" s="485"/>
      <c r="C265" s="485"/>
      <c r="D265" s="121" t="s">
        <v>2304</v>
      </c>
      <c r="E265" s="196">
        <v>1</v>
      </c>
      <c r="F265" s="197"/>
      <c r="G265" s="140"/>
      <c r="H265" s="140"/>
      <c r="I265" s="140"/>
      <c r="J265" s="143"/>
    </row>
    <row r="266" spans="1:10" ht="15" customHeight="1" x14ac:dyDescent="0.2">
      <c r="A266" s="485" t="s">
        <v>2359</v>
      </c>
      <c r="B266" s="485"/>
      <c r="C266" s="485"/>
      <c r="D266" s="121" t="s">
        <v>2306</v>
      </c>
      <c r="E266" s="196">
        <v>1</v>
      </c>
      <c r="F266" s="197"/>
      <c r="G266" s="140"/>
      <c r="H266" s="140"/>
      <c r="I266" s="140"/>
      <c r="J266" s="143"/>
    </row>
    <row r="267" spans="1:10" ht="15" customHeight="1" x14ac:dyDescent="0.2">
      <c r="A267" s="485" t="s">
        <v>2360</v>
      </c>
      <c r="B267" s="485"/>
      <c r="C267" s="485"/>
      <c r="D267" s="121" t="s">
        <v>2349</v>
      </c>
      <c r="E267" s="196">
        <v>4</v>
      </c>
      <c r="F267" s="197"/>
      <c r="G267" s="140"/>
      <c r="H267" s="140"/>
      <c r="I267" s="140"/>
      <c r="J267" s="143"/>
    </row>
    <row r="268" spans="1:10" x14ac:dyDescent="0.2">
      <c r="A268" s="485" t="s">
        <v>2361</v>
      </c>
      <c r="B268" s="485"/>
      <c r="C268" s="485"/>
      <c r="D268" s="121" t="s">
        <v>2362</v>
      </c>
      <c r="E268" s="196">
        <v>20</v>
      </c>
      <c r="F268" s="197"/>
      <c r="G268" s="140"/>
      <c r="H268" s="140"/>
      <c r="I268" s="140"/>
      <c r="J268" s="143"/>
    </row>
    <row r="269" spans="1:10" x14ac:dyDescent="0.2">
      <c r="A269" s="485" t="s">
        <v>2318</v>
      </c>
      <c r="B269" s="485"/>
      <c r="C269" s="485"/>
      <c r="D269" s="121" t="s">
        <v>2319</v>
      </c>
      <c r="E269" s="196">
        <v>2</v>
      </c>
      <c r="F269" s="197"/>
      <c r="G269" s="140"/>
      <c r="H269" s="140"/>
      <c r="I269" s="140"/>
      <c r="J269" s="143"/>
    </row>
    <row r="270" spans="1:10" x14ac:dyDescent="0.2">
      <c r="A270" s="498" t="s">
        <v>281</v>
      </c>
      <c r="B270" s="498"/>
      <c r="C270" s="498"/>
      <c r="D270" s="498"/>
      <c r="E270" s="198">
        <f>SUM(E264:E269)</f>
        <v>29</v>
      </c>
      <c r="F270" s="199"/>
      <c r="G270" s="146"/>
      <c r="H270" s="146"/>
      <c r="I270" s="146"/>
      <c r="J270" s="147"/>
    </row>
    <row r="271" spans="1:10" x14ac:dyDescent="0.2">
      <c r="A271" s="483"/>
      <c r="B271" s="483"/>
      <c r="C271" s="483"/>
      <c r="D271" s="483"/>
      <c r="E271" s="483"/>
      <c r="F271" s="501"/>
      <c r="G271" s="501"/>
      <c r="H271" s="501"/>
      <c r="I271" s="501"/>
      <c r="J271" s="501"/>
    </row>
    <row r="272" spans="1:10" x14ac:dyDescent="0.2">
      <c r="A272" s="502" t="s">
        <v>282</v>
      </c>
      <c r="B272" s="502"/>
      <c r="C272" s="502"/>
      <c r="D272" s="502"/>
      <c r="E272" s="502"/>
      <c r="F272" s="502"/>
      <c r="G272" s="502"/>
      <c r="H272" s="502"/>
      <c r="I272" s="502"/>
      <c r="J272" s="502"/>
    </row>
    <row r="273" spans="1:10" x14ac:dyDescent="0.2">
      <c r="A273" s="503" t="s">
        <v>283</v>
      </c>
      <c r="B273" s="503"/>
      <c r="C273" s="503"/>
      <c r="D273" s="503"/>
      <c r="E273" s="503"/>
      <c r="F273" s="503"/>
      <c r="G273" s="503"/>
      <c r="H273" s="503"/>
      <c r="I273" s="503"/>
      <c r="J273" s="503"/>
    </row>
    <row r="274" spans="1:10" x14ac:dyDescent="0.2">
      <c r="A274" s="554" t="s">
        <v>579</v>
      </c>
      <c r="B274" s="554"/>
      <c r="C274" s="554"/>
      <c r="D274" s="554"/>
      <c r="E274" s="554"/>
      <c r="F274" s="554"/>
      <c r="G274" s="554"/>
      <c r="H274" s="554"/>
      <c r="I274" s="554"/>
      <c r="J274" s="554"/>
    </row>
    <row r="275" spans="1:10" x14ac:dyDescent="0.2">
      <c r="A275" s="554" t="s">
        <v>580</v>
      </c>
      <c r="B275" s="554"/>
      <c r="C275" s="554"/>
      <c r="D275" s="554"/>
      <c r="E275" s="554"/>
      <c r="F275" s="554"/>
      <c r="G275" s="554"/>
      <c r="H275" s="554"/>
      <c r="I275" s="554"/>
      <c r="J275" s="554"/>
    </row>
    <row r="276" spans="1:10" x14ac:dyDescent="0.2">
      <c r="A276" s="509"/>
      <c r="B276" s="509"/>
      <c r="C276" s="509"/>
      <c r="D276" s="509"/>
      <c r="E276" s="509"/>
      <c r="F276" s="509"/>
      <c r="G276" s="509"/>
      <c r="H276" s="509"/>
      <c r="I276" s="509"/>
      <c r="J276" s="509"/>
    </row>
    <row r="277" spans="1:10" x14ac:dyDescent="0.2">
      <c r="A277" s="509"/>
      <c r="B277" s="509"/>
      <c r="C277" s="509"/>
      <c r="D277" s="509"/>
      <c r="E277" s="509"/>
      <c r="F277" s="509"/>
      <c r="G277" s="509"/>
      <c r="H277" s="509"/>
      <c r="I277" s="509"/>
      <c r="J277" s="509"/>
    </row>
    <row r="278" spans="1:10" x14ac:dyDescent="0.2">
      <c r="A278" s="509"/>
      <c r="B278" s="509"/>
      <c r="C278" s="509"/>
      <c r="D278" s="509"/>
      <c r="E278" s="509"/>
      <c r="F278" s="509"/>
      <c r="G278" s="509"/>
      <c r="H278" s="509"/>
      <c r="I278" s="509"/>
      <c r="J278" s="509"/>
    </row>
    <row r="279" spans="1:10" x14ac:dyDescent="0.2">
      <c r="A279" s="509"/>
      <c r="B279" s="509"/>
      <c r="C279" s="509"/>
      <c r="D279" s="509"/>
      <c r="E279" s="509"/>
      <c r="F279" s="509"/>
      <c r="G279" s="509"/>
      <c r="H279" s="509"/>
      <c r="I279" s="509"/>
      <c r="J279" s="509"/>
    </row>
    <row r="280" spans="1:10" x14ac:dyDescent="0.2">
      <c r="A280" s="506" t="s">
        <v>359</v>
      </c>
      <c r="B280" s="506"/>
      <c r="C280" s="506"/>
      <c r="D280" s="506"/>
      <c r="E280" s="506"/>
      <c r="F280" s="506"/>
      <c r="G280" s="506"/>
      <c r="H280" s="506"/>
      <c r="I280" s="506"/>
      <c r="J280" s="506"/>
    </row>
    <row r="281" spans="1:10" x14ac:dyDescent="0.2">
      <c r="A281" s="483"/>
      <c r="B281" s="483"/>
      <c r="C281" s="483"/>
      <c r="D281" s="483"/>
      <c r="E281" s="483"/>
      <c r="F281" s="483"/>
      <c r="G281" s="483"/>
      <c r="H281" s="483"/>
      <c r="I281" s="483"/>
      <c r="J281" s="483"/>
    </row>
    <row r="282" spans="1:10" x14ac:dyDescent="0.2">
      <c r="A282" s="483"/>
      <c r="B282" s="483"/>
      <c r="C282" s="483"/>
      <c r="D282" s="483"/>
      <c r="E282" s="483"/>
      <c r="F282" s="483"/>
      <c r="G282" s="483"/>
      <c r="H282" s="483"/>
      <c r="I282" s="483"/>
      <c r="J282" s="483"/>
    </row>
    <row r="283" spans="1:10" x14ac:dyDescent="0.2">
      <c r="A283" s="483"/>
      <c r="B283" s="483"/>
      <c r="C283" s="483"/>
      <c r="D283" s="483"/>
      <c r="E283" s="483"/>
      <c r="F283" s="483"/>
      <c r="G283" s="483"/>
      <c r="H283" s="483"/>
      <c r="I283" s="483"/>
      <c r="J283" s="483"/>
    </row>
    <row r="284" spans="1:10" x14ac:dyDescent="0.2">
      <c r="A284" s="483"/>
      <c r="B284" s="483"/>
      <c r="C284" s="483"/>
      <c r="D284" s="483"/>
      <c r="E284" s="483"/>
      <c r="F284" s="483"/>
      <c r="G284" s="483"/>
      <c r="H284" s="483"/>
      <c r="I284" s="483"/>
      <c r="J284" s="483"/>
    </row>
    <row r="285" spans="1:10" ht="22.5" x14ac:dyDescent="0.2">
      <c r="A285" s="502" t="s">
        <v>289</v>
      </c>
      <c r="B285" s="502"/>
      <c r="C285" s="502"/>
      <c r="D285" s="502"/>
      <c r="E285" s="502"/>
      <c r="F285" s="148" t="s">
        <v>290</v>
      </c>
      <c r="G285" s="148" t="s">
        <v>291</v>
      </c>
      <c r="H285" s="148" t="s">
        <v>292</v>
      </c>
      <c r="I285" s="148" t="s">
        <v>293</v>
      </c>
      <c r="J285" s="148" t="s">
        <v>294</v>
      </c>
    </row>
    <row r="286" spans="1:10" x14ac:dyDescent="0.2">
      <c r="A286" s="502" t="s">
        <v>295</v>
      </c>
      <c r="B286" s="502"/>
      <c r="C286" s="502"/>
      <c r="D286" s="502"/>
      <c r="E286" s="502"/>
      <c r="F286" s="502"/>
      <c r="G286" s="502"/>
      <c r="H286" s="502"/>
      <c r="I286" s="502"/>
      <c r="J286" s="502"/>
    </row>
    <row r="287" spans="1:10" x14ac:dyDescent="0.2">
      <c r="A287" s="547" t="s">
        <v>581</v>
      </c>
      <c r="B287" s="547"/>
      <c r="C287" s="547"/>
      <c r="D287" s="547"/>
      <c r="E287" s="547"/>
      <c r="F287" s="200"/>
      <c r="G287" s="137"/>
      <c r="H287" s="137"/>
      <c r="I287" s="137"/>
      <c r="J287" s="137"/>
    </row>
    <row r="288" spans="1:10" x14ac:dyDescent="0.2">
      <c r="A288" s="547" t="s">
        <v>582</v>
      </c>
      <c r="B288" s="547"/>
      <c r="C288" s="547"/>
      <c r="D288" s="547"/>
      <c r="E288" s="547"/>
      <c r="F288" s="200"/>
      <c r="G288" s="137"/>
      <c r="H288" s="137"/>
      <c r="I288" s="137"/>
      <c r="J288" s="137"/>
    </row>
    <row r="289" spans="1:10" x14ac:dyDescent="0.2">
      <c r="A289" s="547" t="s">
        <v>583</v>
      </c>
      <c r="B289" s="547"/>
      <c r="C289" s="547"/>
      <c r="D289" s="547"/>
      <c r="E289" s="547"/>
      <c r="F289" s="200"/>
      <c r="G289" s="137"/>
      <c r="H289" s="137"/>
      <c r="I289" s="137"/>
      <c r="J289" s="137"/>
    </row>
    <row r="290" spans="1:10" x14ac:dyDescent="0.2">
      <c r="A290" s="550" t="s">
        <v>584</v>
      </c>
      <c r="B290" s="550"/>
      <c r="C290" s="550"/>
      <c r="D290" s="550"/>
      <c r="E290" s="550"/>
      <c r="F290" s="200"/>
      <c r="G290" s="137"/>
      <c r="H290" s="137"/>
      <c r="I290" s="137"/>
      <c r="J290" s="137"/>
    </row>
    <row r="291" spans="1:10" x14ac:dyDescent="0.2">
      <c r="A291" s="507"/>
      <c r="B291" s="507"/>
      <c r="C291" s="507"/>
      <c r="D291" s="507"/>
      <c r="E291" s="507"/>
      <c r="F291" s="200"/>
      <c r="G291" s="137"/>
      <c r="H291" s="137"/>
      <c r="I291" s="137"/>
      <c r="J291" s="137"/>
    </row>
    <row r="292" spans="1:10" ht="25.5" customHeight="1" x14ac:dyDescent="0.2">
      <c r="A292" s="502" t="s">
        <v>300</v>
      </c>
      <c r="B292" s="502"/>
      <c r="C292" s="502"/>
      <c r="D292" s="502"/>
      <c r="E292" s="502"/>
      <c r="F292" s="502"/>
      <c r="G292" s="502"/>
      <c r="H292" s="502"/>
      <c r="I292" s="502"/>
      <c r="J292" s="502"/>
    </row>
    <row r="293" spans="1:10" x14ac:dyDescent="0.2">
      <c r="A293" s="550" t="s">
        <v>585</v>
      </c>
      <c r="B293" s="550"/>
      <c r="C293" s="550"/>
      <c r="D293" s="550"/>
      <c r="E293" s="550"/>
      <c r="F293" s="200"/>
      <c r="G293" s="137"/>
      <c r="H293" s="137"/>
      <c r="I293" s="137"/>
      <c r="J293" s="137"/>
    </row>
    <row r="294" spans="1:10" ht="21.75" customHeight="1" x14ac:dyDescent="0.2">
      <c r="A294" s="550" t="s">
        <v>586</v>
      </c>
      <c r="B294" s="550"/>
      <c r="C294" s="550"/>
      <c r="D294" s="550"/>
      <c r="E294" s="550"/>
      <c r="F294" s="200"/>
      <c r="G294" s="137"/>
      <c r="H294" s="137"/>
      <c r="I294" s="137"/>
      <c r="J294" s="137"/>
    </row>
    <row r="295" spans="1:10" x14ac:dyDescent="0.2">
      <c r="A295" s="550" t="s">
        <v>587</v>
      </c>
      <c r="B295" s="550"/>
      <c r="C295" s="550"/>
      <c r="D295" s="550"/>
      <c r="E295" s="550"/>
      <c r="F295" s="200"/>
      <c r="G295" s="137"/>
      <c r="H295" s="137"/>
      <c r="I295" s="137"/>
      <c r="J295" s="137"/>
    </row>
    <row r="296" spans="1:10" x14ac:dyDescent="0.2">
      <c r="A296" s="550" t="s">
        <v>588</v>
      </c>
      <c r="B296" s="550"/>
      <c r="C296" s="550"/>
      <c r="D296" s="550"/>
      <c r="E296" s="550"/>
      <c r="F296" s="200"/>
      <c r="G296" s="137"/>
      <c r="H296" s="137"/>
      <c r="I296" s="137"/>
      <c r="J296" s="137"/>
    </row>
    <row r="297" spans="1:10" x14ac:dyDescent="0.2">
      <c r="A297" s="483"/>
      <c r="B297" s="483"/>
      <c r="C297" s="483"/>
      <c r="D297" s="483"/>
      <c r="E297" s="483"/>
      <c r="F297" s="483"/>
      <c r="G297" s="483"/>
      <c r="H297" s="483"/>
      <c r="I297" s="483"/>
      <c r="J297" s="483"/>
    </row>
    <row r="298" spans="1:10" ht="14.25" customHeight="1" x14ac:dyDescent="0.2">
      <c r="A298" s="492" t="s">
        <v>589</v>
      </c>
      <c r="B298" s="492"/>
      <c r="C298" s="492"/>
      <c r="D298" s="492"/>
      <c r="E298" s="492"/>
      <c r="F298" s="492"/>
      <c r="G298" s="492"/>
      <c r="H298" s="492"/>
      <c r="I298" s="492"/>
      <c r="J298" s="492"/>
    </row>
    <row r="299" spans="1:10" x14ac:dyDescent="0.2">
      <c r="A299" s="493" t="s">
        <v>269</v>
      </c>
      <c r="B299" s="493"/>
      <c r="C299" s="493"/>
      <c r="D299" s="475"/>
      <c r="E299" s="475"/>
      <c r="F299" s="475"/>
      <c r="G299" s="475"/>
      <c r="H299" s="475"/>
      <c r="I299" s="475"/>
      <c r="J299" s="475"/>
    </row>
    <row r="300" spans="1:10" x14ac:dyDescent="0.2">
      <c r="A300" s="483" t="s">
        <v>590</v>
      </c>
      <c r="B300" s="483"/>
      <c r="C300" s="483"/>
      <c r="D300" s="483"/>
      <c r="E300" s="483"/>
      <c r="F300" s="483"/>
      <c r="G300" s="483"/>
      <c r="H300" s="483"/>
      <c r="I300" s="483"/>
      <c r="J300" s="483"/>
    </row>
    <row r="301" spans="1:10" x14ac:dyDescent="0.2">
      <c r="A301" s="483" t="s">
        <v>591</v>
      </c>
      <c r="B301" s="483"/>
      <c r="C301" s="483"/>
      <c r="D301" s="483"/>
      <c r="E301" s="483"/>
      <c r="F301" s="483"/>
      <c r="G301" s="483"/>
      <c r="H301" s="483"/>
      <c r="I301" s="483"/>
      <c r="J301" s="483"/>
    </row>
    <row r="302" spans="1:10" s="227" customFormat="1" ht="15" x14ac:dyDescent="0.25">
      <c r="A302" s="482" t="s">
        <v>271</v>
      </c>
      <c r="B302" s="482"/>
      <c r="C302" s="482"/>
      <c r="D302" s="482"/>
      <c r="E302" s="482"/>
      <c r="F302" s="482"/>
      <c r="G302" s="482"/>
      <c r="H302" s="482"/>
      <c r="I302" s="482"/>
      <c r="J302" s="482"/>
    </row>
    <row r="303" spans="1:10" s="227" customFormat="1" ht="33.75" x14ac:dyDescent="0.25">
      <c r="A303" s="131" t="s">
        <v>225</v>
      </c>
      <c r="B303" s="493" t="s">
        <v>224</v>
      </c>
      <c r="C303" s="493"/>
      <c r="D303" s="493"/>
      <c r="E303" s="120" t="str">
        <f>E24</f>
        <v>Actuals           2013-2014</v>
      </c>
      <c r="F303" s="120" t="str">
        <f t="shared" ref="F303:J303" si="52">F24</f>
        <v>Approved Estimates          2014-2015</v>
      </c>
      <c r="G303" s="120" t="str">
        <f t="shared" si="52"/>
        <v>Revised Estimates                 2014-2015</v>
      </c>
      <c r="H303" s="120" t="str">
        <f t="shared" si="52"/>
        <v>Budget Estimates      2015-2016</v>
      </c>
      <c r="I303" s="120" t="str">
        <f t="shared" si="52"/>
        <v>Forward Estimates     2016-2017</v>
      </c>
      <c r="J303" s="120" t="str">
        <f t="shared" si="52"/>
        <v>Forward Estimates     2017-2018</v>
      </c>
    </row>
    <row r="304" spans="1:10" x14ac:dyDescent="0.2">
      <c r="A304" s="121">
        <v>130</v>
      </c>
      <c r="B304" s="485" t="s">
        <v>592</v>
      </c>
      <c r="C304" s="485"/>
      <c r="D304" s="485"/>
      <c r="E304" s="122">
        <v>0</v>
      </c>
      <c r="F304" s="192">
        <v>100</v>
      </c>
      <c r="G304" s="122">
        <v>100</v>
      </c>
      <c r="H304" s="123">
        <v>100</v>
      </c>
      <c r="I304" s="133">
        <v>100</v>
      </c>
      <c r="J304" s="133">
        <v>100</v>
      </c>
    </row>
    <row r="305" spans="1:10" x14ac:dyDescent="0.2">
      <c r="A305" s="121">
        <v>160</v>
      </c>
      <c r="B305" s="485" t="s">
        <v>593</v>
      </c>
      <c r="C305" s="485"/>
      <c r="D305" s="485"/>
      <c r="E305" s="122">
        <v>0</v>
      </c>
      <c r="F305" s="192">
        <v>1000</v>
      </c>
      <c r="G305" s="122">
        <v>1000</v>
      </c>
      <c r="H305" s="123">
        <v>1000</v>
      </c>
      <c r="I305" s="133">
        <v>1000</v>
      </c>
      <c r="J305" s="133">
        <v>1000</v>
      </c>
    </row>
    <row r="306" spans="1:10" ht="15" customHeight="1" x14ac:dyDescent="0.2">
      <c r="A306" s="487" t="s">
        <v>522</v>
      </c>
      <c r="B306" s="487"/>
      <c r="C306" s="487"/>
      <c r="D306" s="487"/>
      <c r="E306" s="124">
        <f t="shared" ref="E306:G306" si="53">SUM(E304:E305)</f>
        <v>0</v>
      </c>
      <c r="F306" s="124">
        <f t="shared" si="53"/>
        <v>1100</v>
      </c>
      <c r="G306" s="124">
        <f t="shared" si="53"/>
        <v>1100</v>
      </c>
      <c r="H306" s="124">
        <f>SUM(H304:H305)</f>
        <v>1100</v>
      </c>
      <c r="I306" s="124">
        <f t="shared" ref="I306:J306" si="54">SUM(I304:I305)</f>
        <v>1100</v>
      </c>
      <c r="J306" s="124">
        <f t="shared" si="54"/>
        <v>1100</v>
      </c>
    </row>
    <row r="307" spans="1:10" x14ac:dyDescent="0.2">
      <c r="A307" s="483"/>
      <c r="B307" s="483"/>
      <c r="C307" s="483"/>
      <c r="D307" s="483"/>
      <c r="E307" s="483"/>
      <c r="F307" s="483"/>
      <c r="G307" s="483"/>
      <c r="H307" s="483"/>
      <c r="I307" s="483"/>
      <c r="J307" s="483"/>
    </row>
    <row r="308" spans="1:10" ht="15" customHeight="1" x14ac:dyDescent="0.2">
      <c r="A308" s="482" t="s">
        <v>262</v>
      </c>
      <c r="B308" s="482"/>
      <c r="C308" s="482"/>
      <c r="D308" s="482"/>
      <c r="E308" s="482"/>
      <c r="F308" s="482"/>
      <c r="G308" s="482"/>
      <c r="H308" s="482"/>
      <c r="I308" s="482"/>
      <c r="J308" s="482"/>
    </row>
    <row r="309" spans="1:10" ht="37.5" customHeight="1" x14ac:dyDescent="0.2">
      <c r="A309" s="131" t="s">
        <v>225</v>
      </c>
      <c r="B309" s="493" t="s">
        <v>224</v>
      </c>
      <c r="C309" s="493"/>
      <c r="D309" s="493"/>
      <c r="E309" s="120" t="str">
        <f>E24</f>
        <v>Actuals           2013-2014</v>
      </c>
      <c r="F309" s="120" t="str">
        <f t="shared" ref="F309:J309" si="55">F24</f>
        <v>Approved Estimates          2014-2015</v>
      </c>
      <c r="G309" s="120" t="str">
        <f t="shared" si="55"/>
        <v>Revised Estimates                 2014-2015</v>
      </c>
      <c r="H309" s="120" t="str">
        <f t="shared" si="55"/>
        <v>Budget Estimates      2015-2016</v>
      </c>
      <c r="I309" s="120" t="str">
        <f t="shared" si="55"/>
        <v>Forward Estimates     2016-2017</v>
      </c>
      <c r="J309" s="120" t="str">
        <f t="shared" si="55"/>
        <v>Forward Estimates     2017-2018</v>
      </c>
    </row>
    <row r="310" spans="1:10" ht="15" customHeight="1" x14ac:dyDescent="0.2">
      <c r="A310" s="493" t="s">
        <v>6</v>
      </c>
      <c r="B310" s="493"/>
      <c r="C310" s="493"/>
      <c r="D310" s="493"/>
      <c r="E310" s="493"/>
      <c r="F310" s="493"/>
      <c r="G310" s="493"/>
      <c r="H310" s="493"/>
      <c r="I310" s="493"/>
      <c r="J310" s="137"/>
    </row>
    <row r="311" spans="1:10" x14ac:dyDescent="0.2">
      <c r="A311" s="121">
        <v>210</v>
      </c>
      <c r="B311" s="485" t="s">
        <v>6</v>
      </c>
      <c r="C311" s="485"/>
      <c r="D311" s="485"/>
      <c r="E311" s="122">
        <v>0</v>
      </c>
      <c r="F311" s="192">
        <v>0</v>
      </c>
      <c r="G311" s="122">
        <v>0</v>
      </c>
      <c r="H311" s="123">
        <v>0</v>
      </c>
      <c r="I311" s="133">
        <v>0</v>
      </c>
      <c r="J311" s="133">
        <v>0</v>
      </c>
    </row>
    <row r="312" spans="1:10" x14ac:dyDescent="0.2">
      <c r="A312" s="121">
        <v>212</v>
      </c>
      <c r="B312" s="485" t="s">
        <v>8</v>
      </c>
      <c r="C312" s="485"/>
      <c r="D312" s="485"/>
      <c r="E312" s="122">
        <v>0</v>
      </c>
      <c r="F312" s="192">
        <v>0</v>
      </c>
      <c r="G312" s="122">
        <v>0</v>
      </c>
      <c r="H312" s="123">
        <v>0</v>
      </c>
      <c r="I312" s="133">
        <v>0</v>
      </c>
      <c r="J312" s="133">
        <v>0</v>
      </c>
    </row>
    <row r="313" spans="1:10" x14ac:dyDescent="0.2">
      <c r="A313" s="121">
        <v>216</v>
      </c>
      <c r="B313" s="485" t="s">
        <v>9</v>
      </c>
      <c r="C313" s="485"/>
      <c r="D313" s="485"/>
      <c r="E313" s="122">
        <v>0</v>
      </c>
      <c r="F313" s="192">
        <v>0</v>
      </c>
      <c r="G313" s="122">
        <v>0</v>
      </c>
      <c r="H313" s="123">
        <v>0</v>
      </c>
      <c r="I313" s="133">
        <v>0</v>
      </c>
      <c r="J313" s="133">
        <v>0</v>
      </c>
    </row>
    <row r="314" spans="1:10" x14ac:dyDescent="0.2">
      <c r="A314" s="121">
        <v>218</v>
      </c>
      <c r="B314" s="485" t="s">
        <v>272</v>
      </c>
      <c r="C314" s="485"/>
      <c r="D314" s="485"/>
      <c r="E314" s="122">
        <v>0</v>
      </c>
      <c r="F314" s="192">
        <v>0</v>
      </c>
      <c r="G314" s="122">
        <v>0</v>
      </c>
      <c r="H314" s="123">
        <v>0</v>
      </c>
      <c r="I314" s="133">
        <v>0</v>
      </c>
      <c r="J314" s="133">
        <v>0</v>
      </c>
    </row>
    <row r="315" spans="1:10" ht="15" customHeight="1" x14ac:dyDescent="0.2">
      <c r="A315" s="497" t="s">
        <v>273</v>
      </c>
      <c r="B315" s="497"/>
      <c r="C315" s="497"/>
      <c r="D315" s="497"/>
      <c r="E315" s="132">
        <f>SUM(E311:E314)</f>
        <v>0</v>
      </c>
      <c r="F315" s="132">
        <f t="shared" ref="F315:J315" si="56">SUM(F311:F314)</f>
        <v>0</v>
      </c>
      <c r="G315" s="132">
        <f t="shared" si="56"/>
        <v>0</v>
      </c>
      <c r="H315" s="132">
        <f t="shared" si="56"/>
        <v>0</v>
      </c>
      <c r="I315" s="132">
        <f t="shared" si="56"/>
        <v>0</v>
      </c>
      <c r="J315" s="132">
        <f t="shared" si="56"/>
        <v>0</v>
      </c>
    </row>
    <row r="316" spans="1:10" ht="15" customHeight="1" x14ac:dyDescent="0.2">
      <c r="A316" s="497" t="s">
        <v>274</v>
      </c>
      <c r="B316" s="497"/>
      <c r="C316" s="497"/>
      <c r="D316" s="497"/>
      <c r="E316" s="497"/>
      <c r="F316" s="497"/>
      <c r="G316" s="497"/>
      <c r="H316" s="497"/>
      <c r="I316" s="497"/>
      <c r="J316" s="137"/>
    </row>
    <row r="317" spans="1:10" x14ac:dyDescent="0.2">
      <c r="A317" s="121">
        <v>226</v>
      </c>
      <c r="B317" s="485" t="s">
        <v>188</v>
      </c>
      <c r="C317" s="485"/>
      <c r="D317" s="485"/>
      <c r="E317" s="122">
        <v>570.84</v>
      </c>
      <c r="F317" s="192">
        <v>800</v>
      </c>
      <c r="G317" s="122">
        <v>800</v>
      </c>
      <c r="H317" s="123">
        <v>800</v>
      </c>
      <c r="I317" s="133">
        <v>800</v>
      </c>
      <c r="J317" s="133">
        <v>800</v>
      </c>
    </row>
    <row r="318" spans="1:10" x14ac:dyDescent="0.2">
      <c r="A318" s="121">
        <v>228</v>
      </c>
      <c r="B318" s="485" t="s">
        <v>189</v>
      </c>
      <c r="C318" s="485"/>
      <c r="D318" s="485"/>
      <c r="E318" s="122">
        <v>246.8</v>
      </c>
      <c r="F318" s="192">
        <v>10000</v>
      </c>
      <c r="G318" s="122">
        <v>10000</v>
      </c>
      <c r="H318" s="123">
        <v>10000</v>
      </c>
      <c r="I318" s="133">
        <v>10000</v>
      </c>
      <c r="J318" s="133">
        <v>10000</v>
      </c>
    </row>
    <row r="319" spans="1:10" x14ac:dyDescent="0.2">
      <c r="A319" s="121">
        <v>229</v>
      </c>
      <c r="B319" s="485" t="s">
        <v>495</v>
      </c>
      <c r="C319" s="485"/>
      <c r="D319" s="485"/>
      <c r="E319" s="122">
        <v>202.8</v>
      </c>
      <c r="F319" s="192">
        <v>8000</v>
      </c>
      <c r="G319" s="122">
        <v>8000</v>
      </c>
      <c r="H319" s="123">
        <v>13000</v>
      </c>
      <c r="I319" s="133">
        <v>13000</v>
      </c>
      <c r="J319" s="133">
        <v>13000</v>
      </c>
    </row>
    <row r="320" spans="1:10" x14ac:dyDescent="0.2">
      <c r="A320" s="121">
        <v>230</v>
      </c>
      <c r="B320" s="485" t="s">
        <v>191</v>
      </c>
      <c r="C320" s="485"/>
      <c r="D320" s="485"/>
      <c r="E320" s="122">
        <v>928.92</v>
      </c>
      <c r="F320" s="192">
        <v>5000</v>
      </c>
      <c r="G320" s="122">
        <v>19000</v>
      </c>
      <c r="H320" s="123">
        <v>4500</v>
      </c>
      <c r="I320" s="133">
        <v>4500</v>
      </c>
      <c r="J320" s="133">
        <v>4500</v>
      </c>
    </row>
    <row r="321" spans="1:10" x14ac:dyDescent="0.2">
      <c r="A321" s="121">
        <v>232</v>
      </c>
      <c r="B321" s="485" t="s">
        <v>192</v>
      </c>
      <c r="C321" s="485"/>
      <c r="D321" s="485"/>
      <c r="E321" s="122">
        <v>1635.0300000000002</v>
      </c>
      <c r="F321" s="192">
        <v>4400</v>
      </c>
      <c r="G321" s="122">
        <v>4400</v>
      </c>
      <c r="H321" s="123">
        <v>8100</v>
      </c>
      <c r="I321" s="133">
        <v>8100</v>
      </c>
      <c r="J321" s="133">
        <v>8100</v>
      </c>
    </row>
    <row r="322" spans="1:10" x14ac:dyDescent="0.2">
      <c r="A322" s="121">
        <v>260</v>
      </c>
      <c r="B322" s="485" t="s">
        <v>201</v>
      </c>
      <c r="C322" s="485"/>
      <c r="D322" s="485"/>
      <c r="E322" s="122">
        <v>12500</v>
      </c>
      <c r="F322" s="192">
        <v>49300</v>
      </c>
      <c r="G322" s="122">
        <v>35300</v>
      </c>
      <c r="H322" s="123">
        <f>49300+5000</f>
        <v>54300</v>
      </c>
      <c r="I322" s="133">
        <f>49300+5000</f>
        <v>54300</v>
      </c>
      <c r="J322" s="133">
        <f>49300+5000</f>
        <v>54300</v>
      </c>
    </row>
    <row r="323" spans="1:10" x14ac:dyDescent="0.2">
      <c r="A323" s="121">
        <v>262</v>
      </c>
      <c r="B323" s="485" t="s">
        <v>203</v>
      </c>
      <c r="C323" s="485"/>
      <c r="D323" s="485"/>
      <c r="E323" s="122">
        <v>1408.04</v>
      </c>
      <c r="F323" s="192">
        <v>0</v>
      </c>
      <c r="G323" s="122">
        <v>0</v>
      </c>
      <c r="H323" s="123">
        <v>0</v>
      </c>
      <c r="I323" s="133">
        <v>0</v>
      </c>
      <c r="J323" s="133">
        <v>0</v>
      </c>
    </row>
    <row r="324" spans="1:10" x14ac:dyDescent="0.2">
      <c r="A324" s="121">
        <v>275</v>
      </c>
      <c r="B324" s="485" t="s">
        <v>594</v>
      </c>
      <c r="C324" s="485"/>
      <c r="D324" s="485"/>
      <c r="E324" s="122">
        <v>0</v>
      </c>
      <c r="F324" s="192">
        <v>1500</v>
      </c>
      <c r="G324" s="122">
        <v>1500</v>
      </c>
      <c r="H324" s="123">
        <v>1300</v>
      </c>
      <c r="I324" s="133">
        <v>1300</v>
      </c>
      <c r="J324" s="133">
        <v>1300</v>
      </c>
    </row>
    <row r="325" spans="1:10" x14ac:dyDescent="0.2">
      <c r="A325" s="497" t="s">
        <v>276</v>
      </c>
      <c r="B325" s="497"/>
      <c r="C325" s="497"/>
      <c r="D325" s="497"/>
      <c r="E325" s="132">
        <f>SUM(E317:E324)</f>
        <v>17492.43</v>
      </c>
      <c r="F325" s="132">
        <f t="shared" ref="F325:G325" si="57">SUM(F317:F324)</f>
        <v>79000</v>
      </c>
      <c r="G325" s="132">
        <f t="shared" si="57"/>
        <v>79000</v>
      </c>
      <c r="H325" s="132">
        <f>SUM(H317:H324)</f>
        <v>92000</v>
      </c>
      <c r="I325" s="132">
        <f t="shared" ref="I325:J325" si="58">SUM(I317:I324)</f>
        <v>92000</v>
      </c>
      <c r="J325" s="132">
        <f t="shared" si="58"/>
        <v>92000</v>
      </c>
    </row>
    <row r="326" spans="1:10" ht="15" customHeight="1" x14ac:dyDescent="0.2">
      <c r="A326" s="498" t="s">
        <v>277</v>
      </c>
      <c r="B326" s="498"/>
      <c r="C326" s="498"/>
      <c r="D326" s="498"/>
      <c r="E326" s="134">
        <f t="shared" ref="E326:J326" si="59">SUM(E315,E325)</f>
        <v>17492.43</v>
      </c>
      <c r="F326" s="134">
        <f t="shared" si="59"/>
        <v>79000</v>
      </c>
      <c r="G326" s="134">
        <f t="shared" si="59"/>
        <v>79000</v>
      </c>
      <c r="H326" s="134">
        <f t="shared" si="59"/>
        <v>92000</v>
      </c>
      <c r="I326" s="134">
        <f t="shared" si="59"/>
        <v>92000</v>
      </c>
      <c r="J326" s="134">
        <f t="shared" si="59"/>
        <v>92000</v>
      </c>
    </row>
    <row r="327" spans="1:10" ht="15" customHeight="1" x14ac:dyDescent="0.2">
      <c r="A327" s="483"/>
      <c r="B327" s="483"/>
      <c r="C327" s="483"/>
      <c r="D327" s="483"/>
      <c r="E327" s="483"/>
      <c r="F327" s="483"/>
      <c r="G327" s="483"/>
      <c r="H327" s="483"/>
      <c r="I327" s="483"/>
      <c r="J327" s="137"/>
    </row>
    <row r="328" spans="1:10" x14ac:dyDescent="0.2">
      <c r="A328" s="500" t="s">
        <v>14</v>
      </c>
      <c r="B328" s="500"/>
      <c r="C328" s="500"/>
      <c r="D328" s="500"/>
      <c r="E328" s="500"/>
      <c r="F328" s="500"/>
      <c r="G328" s="500"/>
      <c r="H328" s="500"/>
      <c r="I328" s="500"/>
      <c r="J328" s="500"/>
    </row>
    <row r="329" spans="1:10" ht="18" customHeight="1" x14ac:dyDescent="0.2">
      <c r="A329" s="484" t="s">
        <v>224</v>
      </c>
      <c r="B329" s="484"/>
      <c r="C329" s="484"/>
      <c r="D329" s="484"/>
      <c r="E329" s="482" t="str">
        <f>E24</f>
        <v>Actuals           2013-2014</v>
      </c>
      <c r="F329" s="482" t="str">
        <f t="shared" ref="F329:J329" si="60">F24</f>
        <v>Approved Estimates          2014-2015</v>
      </c>
      <c r="G329" s="482" t="str">
        <f t="shared" si="60"/>
        <v>Revised Estimates                 2014-2015</v>
      </c>
      <c r="H329" s="482" t="str">
        <f t="shared" si="60"/>
        <v>Budget Estimates      2015-2016</v>
      </c>
      <c r="I329" s="482" t="str">
        <f t="shared" si="60"/>
        <v>Forward Estimates     2016-2017</v>
      </c>
      <c r="J329" s="482" t="str">
        <f t="shared" si="60"/>
        <v>Forward Estimates     2017-2018</v>
      </c>
    </row>
    <row r="330" spans="1:10" x14ac:dyDescent="0.2">
      <c r="A330" s="119" t="s">
        <v>225</v>
      </c>
      <c r="B330" s="119" t="s">
        <v>226</v>
      </c>
      <c r="C330" s="484" t="s">
        <v>227</v>
      </c>
      <c r="D330" s="484"/>
      <c r="E330" s="475"/>
      <c r="F330" s="475"/>
      <c r="G330" s="475"/>
      <c r="H330" s="475"/>
      <c r="I330" s="475"/>
      <c r="J330" s="475"/>
    </row>
    <row r="331" spans="1:10" x14ac:dyDescent="0.2">
      <c r="A331" s="135"/>
      <c r="B331" s="135"/>
      <c r="C331" s="497"/>
      <c r="D331" s="497"/>
      <c r="E331" s="133">
        <v>0</v>
      </c>
      <c r="F331" s="155">
        <v>0</v>
      </c>
      <c r="G331" s="133">
        <v>0</v>
      </c>
      <c r="H331" s="123">
        <v>0</v>
      </c>
      <c r="I331" s="133">
        <v>0</v>
      </c>
      <c r="J331" s="122">
        <v>0</v>
      </c>
    </row>
    <row r="332" spans="1:10" x14ac:dyDescent="0.2">
      <c r="A332" s="135"/>
      <c r="B332" s="135"/>
      <c r="C332" s="497"/>
      <c r="D332" s="497"/>
      <c r="E332" s="133">
        <v>0</v>
      </c>
      <c r="F332" s="155">
        <v>0</v>
      </c>
      <c r="G332" s="133">
        <v>0</v>
      </c>
      <c r="H332" s="123">
        <v>0</v>
      </c>
      <c r="I332" s="133">
        <v>0</v>
      </c>
      <c r="J332" s="122">
        <v>0</v>
      </c>
    </row>
    <row r="333" spans="1:10" ht="15" customHeight="1" x14ac:dyDescent="0.2">
      <c r="A333" s="487" t="s">
        <v>14</v>
      </c>
      <c r="B333" s="487"/>
      <c r="C333" s="487"/>
      <c r="D333" s="487"/>
      <c r="E333" s="124">
        <v>0</v>
      </c>
      <c r="F333" s="124">
        <v>0</v>
      </c>
      <c r="G333" s="124">
        <v>0</v>
      </c>
      <c r="H333" s="124">
        <v>0</v>
      </c>
      <c r="I333" s="124">
        <v>0</v>
      </c>
      <c r="J333" s="124">
        <v>0</v>
      </c>
    </row>
    <row r="334" spans="1:10" x14ac:dyDescent="0.2">
      <c r="A334" s="537"/>
      <c r="B334" s="537"/>
      <c r="C334" s="537"/>
      <c r="D334" s="537"/>
      <c r="E334" s="537"/>
      <c r="F334" s="537"/>
      <c r="G334" s="537"/>
      <c r="H334" s="537"/>
      <c r="I334" s="537"/>
      <c r="J334" s="537"/>
    </row>
    <row r="335" spans="1:10" ht="15" customHeight="1" x14ac:dyDescent="0.2">
      <c r="A335" s="499" t="s">
        <v>266</v>
      </c>
      <c r="B335" s="499"/>
      <c r="C335" s="499"/>
      <c r="D335" s="499"/>
      <c r="E335" s="499"/>
      <c r="F335" s="508"/>
      <c r="G335" s="508"/>
      <c r="H335" s="508"/>
      <c r="I335" s="508"/>
      <c r="J335" s="508"/>
    </row>
    <row r="336" spans="1:10" ht="15" customHeight="1" x14ac:dyDescent="0.2">
      <c r="A336" s="484" t="s">
        <v>278</v>
      </c>
      <c r="B336" s="484"/>
      <c r="C336" s="484"/>
      <c r="D336" s="120" t="s">
        <v>279</v>
      </c>
      <c r="E336" s="194" t="s">
        <v>280</v>
      </c>
      <c r="F336" s="195"/>
      <c r="G336" s="152"/>
      <c r="H336" s="152"/>
      <c r="I336" s="152"/>
      <c r="J336" s="153"/>
    </row>
    <row r="337" spans="1:10" x14ac:dyDescent="0.2">
      <c r="A337" s="485"/>
      <c r="B337" s="485"/>
      <c r="C337" s="485"/>
      <c r="D337" s="121"/>
      <c r="E337" s="196"/>
      <c r="F337" s="197"/>
      <c r="G337" s="140"/>
      <c r="H337" s="140"/>
      <c r="I337" s="140"/>
      <c r="J337" s="143"/>
    </row>
    <row r="338" spans="1:10" x14ac:dyDescent="0.2">
      <c r="A338" s="485"/>
      <c r="B338" s="485"/>
      <c r="C338" s="485"/>
      <c r="D338" s="121"/>
      <c r="E338" s="196"/>
      <c r="F338" s="197"/>
      <c r="G338" s="140"/>
      <c r="H338" s="140"/>
      <c r="I338" s="140"/>
      <c r="J338" s="143"/>
    </row>
    <row r="339" spans="1:10" x14ac:dyDescent="0.2">
      <c r="A339" s="498" t="s">
        <v>281</v>
      </c>
      <c r="B339" s="498"/>
      <c r="C339" s="498"/>
      <c r="D339" s="498"/>
      <c r="E339" s="198">
        <f>SUM(E337:E338)</f>
        <v>0</v>
      </c>
      <c r="F339" s="199"/>
      <c r="G339" s="146"/>
      <c r="H339" s="146"/>
      <c r="I339" s="146"/>
      <c r="J339" s="147"/>
    </row>
    <row r="340" spans="1:10" x14ac:dyDescent="0.2">
      <c r="A340" s="483"/>
      <c r="B340" s="483"/>
      <c r="C340" s="483"/>
      <c r="D340" s="483"/>
      <c r="E340" s="483"/>
      <c r="F340" s="501"/>
      <c r="G340" s="501"/>
      <c r="H340" s="501"/>
      <c r="I340" s="501"/>
      <c r="J340" s="501"/>
    </row>
    <row r="341" spans="1:10" x14ac:dyDescent="0.2">
      <c r="A341" s="502" t="s">
        <v>282</v>
      </c>
      <c r="B341" s="502"/>
      <c r="C341" s="502"/>
      <c r="D341" s="502"/>
      <c r="E341" s="502"/>
      <c r="F341" s="502"/>
      <c r="G341" s="502"/>
      <c r="H341" s="502"/>
      <c r="I341" s="502"/>
      <c r="J341" s="502"/>
    </row>
    <row r="342" spans="1:10" x14ac:dyDescent="0.2">
      <c r="A342" s="503" t="s">
        <v>283</v>
      </c>
      <c r="B342" s="503"/>
      <c r="C342" s="503"/>
      <c r="D342" s="503"/>
      <c r="E342" s="503"/>
      <c r="F342" s="503"/>
      <c r="G342" s="503"/>
      <c r="H342" s="503"/>
      <c r="I342" s="503"/>
      <c r="J342" s="503"/>
    </row>
    <row r="343" spans="1:10" ht="22.5" customHeight="1" x14ac:dyDescent="0.2">
      <c r="A343" s="555" t="s">
        <v>595</v>
      </c>
      <c r="B343" s="555"/>
      <c r="C343" s="555"/>
      <c r="D343" s="555"/>
      <c r="E343" s="555"/>
      <c r="F343" s="555"/>
      <c r="G343" s="555"/>
      <c r="H343" s="555"/>
      <c r="I343" s="555"/>
      <c r="J343" s="555"/>
    </row>
    <row r="344" spans="1:10" x14ac:dyDescent="0.2">
      <c r="A344" s="483"/>
      <c r="B344" s="483"/>
      <c r="C344" s="483"/>
      <c r="D344" s="483"/>
      <c r="E344" s="483"/>
      <c r="F344" s="483"/>
      <c r="G344" s="483"/>
      <c r="H344" s="483"/>
      <c r="I344" s="483"/>
      <c r="J344" s="483"/>
    </row>
    <row r="345" spans="1:10" x14ac:dyDescent="0.2">
      <c r="A345" s="506" t="s">
        <v>359</v>
      </c>
      <c r="B345" s="506"/>
      <c r="C345" s="506"/>
      <c r="D345" s="506"/>
      <c r="E345" s="506"/>
      <c r="F345" s="506"/>
      <c r="G345" s="506"/>
      <c r="H345" s="506"/>
      <c r="I345" s="506"/>
      <c r="J345" s="506"/>
    </row>
    <row r="346" spans="1:10" x14ac:dyDescent="0.2">
      <c r="A346" s="483"/>
      <c r="B346" s="483"/>
      <c r="C346" s="483"/>
      <c r="D346" s="483"/>
      <c r="E346" s="483"/>
      <c r="F346" s="483"/>
      <c r="G346" s="483"/>
      <c r="H346" s="483"/>
      <c r="I346" s="483"/>
      <c r="J346" s="483"/>
    </row>
    <row r="347" spans="1:10" x14ac:dyDescent="0.2">
      <c r="A347" s="483"/>
      <c r="B347" s="483"/>
      <c r="C347" s="483"/>
      <c r="D347" s="483"/>
      <c r="E347" s="483"/>
      <c r="F347" s="483"/>
      <c r="G347" s="483"/>
      <c r="H347" s="483"/>
      <c r="I347" s="483"/>
      <c r="J347" s="483"/>
    </row>
    <row r="348" spans="1:10" x14ac:dyDescent="0.2">
      <c r="A348" s="483"/>
      <c r="B348" s="483"/>
      <c r="C348" s="483"/>
      <c r="D348" s="483"/>
      <c r="E348" s="483"/>
      <c r="F348" s="483"/>
      <c r="G348" s="483"/>
      <c r="H348" s="483"/>
      <c r="I348" s="483"/>
      <c r="J348" s="483"/>
    </row>
    <row r="349" spans="1:10" x14ac:dyDescent="0.2">
      <c r="A349" s="483"/>
      <c r="B349" s="483"/>
      <c r="C349" s="483"/>
      <c r="D349" s="483"/>
      <c r="E349" s="483"/>
      <c r="F349" s="483"/>
      <c r="G349" s="483"/>
      <c r="H349" s="483"/>
      <c r="I349" s="483"/>
      <c r="J349" s="483"/>
    </row>
    <row r="350" spans="1:10" ht="22.5" x14ac:dyDescent="0.2">
      <c r="A350" s="502" t="s">
        <v>289</v>
      </c>
      <c r="B350" s="502"/>
      <c r="C350" s="502"/>
      <c r="D350" s="502"/>
      <c r="E350" s="502"/>
      <c r="F350" s="148" t="str">
        <f>F285</f>
        <v xml:space="preserve"> Actual 2013/14</v>
      </c>
      <c r="G350" s="148" t="str">
        <f t="shared" ref="G350:J350" si="61">G285</f>
        <v xml:space="preserve"> Estimate 2014/15</v>
      </c>
      <c r="H350" s="148" t="str">
        <f t="shared" si="61"/>
        <v xml:space="preserve"> Target 2015/16</v>
      </c>
      <c r="I350" s="148" t="str">
        <f t="shared" si="61"/>
        <v xml:space="preserve"> Target 2016/17</v>
      </c>
      <c r="J350" s="148" t="str">
        <f t="shared" si="61"/>
        <v xml:space="preserve"> Target 2017/18</v>
      </c>
    </row>
    <row r="351" spans="1:10" x14ac:dyDescent="0.2">
      <c r="A351" s="502" t="s">
        <v>295</v>
      </c>
      <c r="B351" s="502"/>
      <c r="C351" s="502"/>
      <c r="D351" s="502"/>
      <c r="E351" s="502"/>
      <c r="F351" s="502"/>
      <c r="G351" s="502"/>
      <c r="H351" s="502"/>
      <c r="I351" s="502"/>
      <c r="J351" s="502"/>
    </row>
    <row r="352" spans="1:10" ht="15" customHeight="1" x14ac:dyDescent="0.2">
      <c r="A352" s="556" t="s">
        <v>596</v>
      </c>
      <c r="B352" s="556"/>
      <c r="C352" s="556"/>
      <c r="D352" s="556"/>
      <c r="E352" s="556"/>
      <c r="F352" s="226"/>
      <c r="G352" s="149"/>
      <c r="H352" s="149"/>
      <c r="I352" s="149"/>
      <c r="J352" s="149"/>
    </row>
    <row r="353" spans="1:10" x14ac:dyDescent="0.2">
      <c r="A353" s="556" t="s">
        <v>597</v>
      </c>
      <c r="B353" s="556"/>
      <c r="C353" s="556"/>
      <c r="D353" s="556"/>
      <c r="E353" s="556"/>
      <c r="F353" s="226"/>
      <c r="G353" s="149"/>
      <c r="H353" s="149"/>
      <c r="I353" s="149"/>
      <c r="J353" s="149"/>
    </row>
    <row r="354" spans="1:10" x14ac:dyDescent="0.2">
      <c r="A354" s="556" t="s">
        <v>598</v>
      </c>
      <c r="B354" s="556"/>
      <c r="C354" s="556"/>
      <c r="D354" s="556"/>
      <c r="E354" s="556"/>
      <c r="F354" s="226"/>
      <c r="G354" s="149"/>
      <c r="H354" s="149"/>
      <c r="I354" s="149"/>
      <c r="J354" s="149"/>
    </row>
    <row r="355" spans="1:10" x14ac:dyDescent="0.2">
      <c r="A355" s="556" t="s">
        <v>599</v>
      </c>
      <c r="B355" s="556"/>
      <c r="C355" s="556"/>
      <c r="D355" s="556"/>
      <c r="E355" s="556"/>
      <c r="F355" s="226"/>
      <c r="G355" s="149"/>
      <c r="H355" s="149"/>
      <c r="I355" s="149"/>
      <c r="J355" s="149"/>
    </row>
    <row r="356" spans="1:10" x14ac:dyDescent="0.2">
      <c r="A356" s="557"/>
      <c r="B356" s="557"/>
      <c r="C356" s="557"/>
      <c r="D356" s="557"/>
      <c r="E356" s="557"/>
      <c r="F356" s="226"/>
      <c r="G356" s="149"/>
      <c r="H356" s="149"/>
      <c r="I356" s="149"/>
      <c r="J356" s="149"/>
    </row>
    <row r="357" spans="1:10" ht="22.5" customHeight="1" x14ac:dyDescent="0.2">
      <c r="A357" s="502" t="s">
        <v>300</v>
      </c>
      <c r="B357" s="502"/>
      <c r="C357" s="502"/>
      <c r="D357" s="502"/>
      <c r="E357" s="502"/>
      <c r="F357" s="502"/>
      <c r="G357" s="502"/>
      <c r="H357" s="502"/>
      <c r="I357" s="502"/>
      <c r="J357" s="502"/>
    </row>
    <row r="358" spans="1:10" x14ac:dyDescent="0.2">
      <c r="A358" s="558" t="s">
        <v>600</v>
      </c>
      <c r="B358" s="558"/>
      <c r="C358" s="558"/>
      <c r="D358" s="558"/>
      <c r="E358" s="558"/>
      <c r="F358" s="226"/>
      <c r="G358" s="149"/>
      <c r="H358" s="149"/>
      <c r="I358" s="228"/>
      <c r="J358" s="149"/>
    </row>
    <row r="359" spans="1:10" ht="15" customHeight="1" x14ac:dyDescent="0.2">
      <c r="A359" s="558" t="s">
        <v>601</v>
      </c>
      <c r="B359" s="558"/>
      <c r="C359" s="558"/>
      <c r="D359" s="558"/>
      <c r="E359" s="558"/>
      <c r="F359" s="226"/>
      <c r="G359" s="149"/>
      <c r="H359" s="149"/>
      <c r="I359" s="149"/>
      <c r="J359" s="149"/>
    </row>
    <row r="360" spans="1:10" x14ac:dyDescent="0.2">
      <c r="A360" s="558" t="s">
        <v>602</v>
      </c>
      <c r="B360" s="558"/>
      <c r="C360" s="558"/>
      <c r="D360" s="558"/>
      <c r="E360" s="558"/>
      <c r="F360" s="226"/>
      <c r="G360" s="149"/>
      <c r="H360" s="149"/>
      <c r="I360" s="149"/>
      <c r="J360" s="149"/>
    </row>
    <row r="361" spans="1:10" x14ac:dyDescent="0.2">
      <c r="A361" s="558" t="s">
        <v>603</v>
      </c>
      <c r="B361" s="558"/>
      <c r="C361" s="558"/>
      <c r="D361" s="558"/>
      <c r="E361" s="558"/>
      <c r="F361" s="226"/>
      <c r="G361" s="149"/>
      <c r="H361" s="149"/>
      <c r="I361" s="149"/>
      <c r="J361" s="149"/>
    </row>
    <row r="362" spans="1:10" x14ac:dyDescent="0.2">
      <c r="A362" s="483"/>
      <c r="B362" s="483"/>
      <c r="C362" s="483"/>
      <c r="D362" s="483"/>
      <c r="E362" s="483"/>
      <c r="F362" s="483"/>
      <c r="G362" s="483"/>
      <c r="H362" s="483"/>
      <c r="I362" s="483"/>
      <c r="J362" s="483"/>
    </row>
    <row r="363" spans="1:10" x14ac:dyDescent="0.2">
      <c r="A363" s="492" t="s">
        <v>604</v>
      </c>
      <c r="B363" s="492"/>
      <c r="C363" s="492"/>
      <c r="D363" s="492"/>
      <c r="E363" s="492"/>
      <c r="F363" s="492"/>
      <c r="G363" s="492"/>
      <c r="H363" s="492"/>
      <c r="I363" s="492"/>
      <c r="J363" s="492"/>
    </row>
    <row r="364" spans="1:10" x14ac:dyDescent="0.2">
      <c r="A364" s="493" t="s">
        <v>269</v>
      </c>
      <c r="B364" s="493"/>
      <c r="C364" s="493"/>
      <c r="D364" s="475"/>
      <c r="E364" s="475"/>
      <c r="F364" s="475"/>
      <c r="G364" s="475"/>
      <c r="H364" s="475"/>
      <c r="I364" s="475"/>
      <c r="J364" s="475"/>
    </row>
    <row r="365" spans="1:10" x14ac:dyDescent="0.2">
      <c r="A365" s="483" t="s">
        <v>605</v>
      </c>
      <c r="B365" s="483"/>
      <c r="C365" s="483"/>
      <c r="D365" s="483"/>
      <c r="E365" s="483"/>
      <c r="F365" s="483"/>
      <c r="G365" s="483"/>
      <c r="H365" s="483"/>
      <c r="I365" s="483"/>
      <c r="J365" s="483"/>
    </row>
    <row r="366" spans="1:10" x14ac:dyDescent="0.2">
      <c r="A366" s="483" t="s">
        <v>606</v>
      </c>
      <c r="B366" s="483"/>
      <c r="C366" s="483"/>
      <c r="D366" s="483"/>
      <c r="E366" s="483"/>
      <c r="F366" s="483"/>
      <c r="G366" s="483"/>
      <c r="H366" s="483"/>
      <c r="I366" s="483"/>
      <c r="J366" s="483"/>
    </row>
    <row r="367" spans="1:10" x14ac:dyDescent="0.2">
      <c r="A367" s="482" t="s">
        <v>271</v>
      </c>
      <c r="B367" s="482"/>
      <c r="C367" s="482"/>
      <c r="D367" s="482"/>
      <c r="E367" s="482"/>
      <c r="F367" s="482"/>
      <c r="G367" s="482"/>
      <c r="H367" s="482"/>
      <c r="I367" s="482"/>
      <c r="J367" s="482"/>
    </row>
    <row r="368" spans="1:10" ht="33.75" x14ac:dyDescent="0.2">
      <c r="A368" s="131" t="s">
        <v>225</v>
      </c>
      <c r="B368" s="493" t="s">
        <v>224</v>
      </c>
      <c r="C368" s="493"/>
      <c r="D368" s="493"/>
      <c r="E368" s="120" t="str">
        <f>E24</f>
        <v>Actuals           2013-2014</v>
      </c>
      <c r="F368" s="120" t="str">
        <f t="shared" ref="F368:J368" si="62">F24</f>
        <v>Approved Estimates          2014-2015</v>
      </c>
      <c r="G368" s="120" t="str">
        <f t="shared" si="62"/>
        <v>Revised Estimates                 2014-2015</v>
      </c>
      <c r="H368" s="120" t="str">
        <f t="shared" si="62"/>
        <v>Budget Estimates      2015-2016</v>
      </c>
      <c r="I368" s="120" t="str">
        <f t="shared" si="62"/>
        <v>Forward Estimates     2016-2017</v>
      </c>
      <c r="J368" s="120" t="str">
        <f t="shared" si="62"/>
        <v>Forward Estimates     2017-2018</v>
      </c>
    </row>
    <row r="369" spans="1:10" x14ac:dyDescent="0.2">
      <c r="A369" s="121"/>
      <c r="B369" s="485"/>
      <c r="C369" s="485"/>
      <c r="D369" s="485"/>
      <c r="E369" s="122"/>
      <c r="F369" s="192"/>
      <c r="G369" s="122"/>
      <c r="H369" s="123"/>
      <c r="I369" s="133"/>
      <c r="J369" s="133"/>
    </row>
    <row r="370" spans="1:10" x14ac:dyDescent="0.2">
      <c r="A370" s="487" t="s">
        <v>522</v>
      </c>
      <c r="B370" s="487"/>
      <c r="C370" s="487"/>
      <c r="D370" s="487"/>
      <c r="E370" s="124">
        <f t="shared" ref="E370:J370" si="63">SUM(E369:E369)</f>
        <v>0</v>
      </c>
      <c r="F370" s="124">
        <f t="shared" si="63"/>
        <v>0</v>
      </c>
      <c r="G370" s="124">
        <f t="shared" si="63"/>
        <v>0</v>
      </c>
      <c r="H370" s="124">
        <f t="shared" si="63"/>
        <v>0</v>
      </c>
      <c r="I370" s="124">
        <f t="shared" si="63"/>
        <v>0</v>
      </c>
      <c r="J370" s="124">
        <f t="shared" si="63"/>
        <v>0</v>
      </c>
    </row>
    <row r="371" spans="1:10" x14ac:dyDescent="0.2">
      <c r="A371" s="483"/>
      <c r="B371" s="483"/>
      <c r="C371" s="483"/>
      <c r="D371" s="483"/>
      <c r="E371" s="483"/>
      <c r="F371" s="483"/>
      <c r="G371" s="483"/>
      <c r="H371" s="483"/>
      <c r="I371" s="483"/>
      <c r="J371" s="483"/>
    </row>
    <row r="372" spans="1:10" ht="15" customHeight="1" x14ac:dyDescent="0.2">
      <c r="A372" s="482" t="s">
        <v>262</v>
      </c>
      <c r="B372" s="482"/>
      <c r="C372" s="482"/>
      <c r="D372" s="482"/>
      <c r="E372" s="482"/>
      <c r="F372" s="482"/>
      <c r="G372" s="482"/>
      <c r="H372" s="482"/>
      <c r="I372" s="482"/>
      <c r="J372" s="482"/>
    </row>
    <row r="373" spans="1:10" ht="33.75" x14ac:dyDescent="0.2">
      <c r="A373" s="131" t="s">
        <v>225</v>
      </c>
      <c r="B373" s="493" t="s">
        <v>224</v>
      </c>
      <c r="C373" s="493"/>
      <c r="D373" s="493"/>
      <c r="E373" s="120" t="str">
        <f>E24</f>
        <v>Actuals           2013-2014</v>
      </c>
      <c r="F373" s="120" t="str">
        <f t="shared" ref="F373:J373" si="64">F24</f>
        <v>Approved Estimates          2014-2015</v>
      </c>
      <c r="G373" s="120" t="str">
        <f t="shared" si="64"/>
        <v>Revised Estimates                 2014-2015</v>
      </c>
      <c r="H373" s="120" t="str">
        <f t="shared" si="64"/>
        <v>Budget Estimates      2015-2016</v>
      </c>
      <c r="I373" s="120" t="str">
        <f t="shared" si="64"/>
        <v>Forward Estimates     2016-2017</v>
      </c>
      <c r="J373" s="120" t="str">
        <f t="shared" si="64"/>
        <v>Forward Estimates     2017-2018</v>
      </c>
    </row>
    <row r="374" spans="1:10" ht="15" customHeight="1" x14ac:dyDescent="0.2">
      <c r="A374" s="493" t="s">
        <v>6</v>
      </c>
      <c r="B374" s="493"/>
      <c r="C374" s="493"/>
      <c r="D374" s="493"/>
      <c r="E374" s="493"/>
      <c r="F374" s="493"/>
      <c r="G374" s="493"/>
      <c r="H374" s="493"/>
      <c r="I374" s="493"/>
      <c r="J374" s="137"/>
    </row>
    <row r="375" spans="1:10" x14ac:dyDescent="0.2">
      <c r="A375" s="121">
        <v>210</v>
      </c>
      <c r="B375" s="485" t="s">
        <v>6</v>
      </c>
      <c r="C375" s="485"/>
      <c r="D375" s="485"/>
      <c r="E375" s="122">
        <v>327378.8</v>
      </c>
      <c r="F375" s="192">
        <v>319000</v>
      </c>
      <c r="G375" s="122">
        <v>319000</v>
      </c>
      <c r="H375" s="123">
        <v>326200</v>
      </c>
      <c r="I375" s="133">
        <v>331800</v>
      </c>
      <c r="J375" s="133">
        <v>336100</v>
      </c>
    </row>
    <row r="376" spans="1:10" x14ac:dyDescent="0.2">
      <c r="A376" s="121">
        <v>212</v>
      </c>
      <c r="B376" s="485" t="s">
        <v>8</v>
      </c>
      <c r="C376" s="485"/>
      <c r="D376" s="485"/>
      <c r="E376" s="122">
        <v>0</v>
      </c>
      <c r="F376" s="192">
        <v>0</v>
      </c>
      <c r="G376" s="122">
        <v>0</v>
      </c>
      <c r="H376" s="123">
        <v>0</v>
      </c>
      <c r="I376" s="133">
        <v>0</v>
      </c>
      <c r="J376" s="133">
        <v>0</v>
      </c>
    </row>
    <row r="377" spans="1:10" x14ac:dyDescent="0.2">
      <c r="A377" s="121">
        <v>216</v>
      </c>
      <c r="B377" s="485" t="s">
        <v>9</v>
      </c>
      <c r="C377" s="485"/>
      <c r="D377" s="485"/>
      <c r="E377" s="122">
        <v>33120</v>
      </c>
      <c r="F377" s="192">
        <v>35200</v>
      </c>
      <c r="G377" s="122">
        <v>35200</v>
      </c>
      <c r="H377" s="123">
        <v>35200</v>
      </c>
      <c r="I377" s="133">
        <v>35200</v>
      </c>
      <c r="J377" s="133">
        <v>35200</v>
      </c>
    </row>
    <row r="378" spans="1:10" x14ac:dyDescent="0.2">
      <c r="A378" s="121">
        <v>218</v>
      </c>
      <c r="B378" s="485" t="s">
        <v>272</v>
      </c>
      <c r="C378" s="485"/>
      <c r="D378" s="485"/>
      <c r="E378" s="122">
        <v>0</v>
      </c>
      <c r="F378" s="192">
        <v>0</v>
      </c>
      <c r="G378" s="122">
        <v>0</v>
      </c>
      <c r="H378" s="123">
        <v>0</v>
      </c>
      <c r="I378" s="133">
        <v>0</v>
      </c>
      <c r="J378" s="133">
        <v>0</v>
      </c>
    </row>
    <row r="379" spans="1:10" ht="15" customHeight="1" x14ac:dyDescent="0.2">
      <c r="A379" s="497" t="s">
        <v>273</v>
      </c>
      <c r="B379" s="497"/>
      <c r="C379" s="497"/>
      <c r="D379" s="497"/>
      <c r="E379" s="132">
        <f>SUM(E375:E378)</f>
        <v>360498.8</v>
      </c>
      <c r="F379" s="132">
        <f t="shared" ref="F379:J379" si="65">SUM(F375:F378)</f>
        <v>354200</v>
      </c>
      <c r="G379" s="132">
        <f t="shared" si="65"/>
        <v>354200</v>
      </c>
      <c r="H379" s="132">
        <f t="shared" si="65"/>
        <v>361400</v>
      </c>
      <c r="I379" s="132">
        <f t="shared" si="65"/>
        <v>367000</v>
      </c>
      <c r="J379" s="132">
        <f t="shared" si="65"/>
        <v>371300</v>
      </c>
    </row>
    <row r="380" spans="1:10" x14ac:dyDescent="0.2">
      <c r="A380" s="497" t="s">
        <v>274</v>
      </c>
      <c r="B380" s="497"/>
      <c r="C380" s="497"/>
      <c r="D380" s="497"/>
      <c r="E380" s="497"/>
      <c r="F380" s="497"/>
      <c r="G380" s="497"/>
      <c r="H380" s="497"/>
      <c r="I380" s="497"/>
      <c r="J380" s="137"/>
    </row>
    <row r="381" spans="1:10" x14ac:dyDescent="0.2">
      <c r="A381" s="121">
        <v>224</v>
      </c>
      <c r="B381" s="485" t="s">
        <v>187</v>
      </c>
      <c r="C381" s="485"/>
      <c r="D381" s="485"/>
      <c r="E381" s="122">
        <v>681270.68</v>
      </c>
      <c r="F381" s="192">
        <v>755000</v>
      </c>
      <c r="G381" s="122">
        <v>755000</v>
      </c>
      <c r="H381" s="123">
        <v>755000</v>
      </c>
      <c r="I381" s="133">
        <v>755000</v>
      </c>
      <c r="J381" s="133">
        <v>755000</v>
      </c>
    </row>
    <row r="382" spans="1:10" x14ac:dyDescent="0.2">
      <c r="A382" s="121">
        <v>226</v>
      </c>
      <c r="B382" s="485" t="s">
        <v>188</v>
      </c>
      <c r="C382" s="485"/>
      <c r="D382" s="485"/>
      <c r="E382" s="122">
        <v>22702.04</v>
      </c>
      <c r="F382" s="192">
        <v>23000</v>
      </c>
      <c r="G382" s="122">
        <v>23000</v>
      </c>
      <c r="H382" s="123">
        <v>23000</v>
      </c>
      <c r="I382" s="133">
        <v>23000</v>
      </c>
      <c r="J382" s="133">
        <v>23000</v>
      </c>
    </row>
    <row r="383" spans="1:10" x14ac:dyDescent="0.2">
      <c r="A383" s="121">
        <v>228</v>
      </c>
      <c r="B383" s="485" t="s">
        <v>189</v>
      </c>
      <c r="C383" s="485"/>
      <c r="D383" s="485"/>
      <c r="E383" s="122">
        <v>6788.62</v>
      </c>
      <c r="F383" s="192">
        <v>30000</v>
      </c>
      <c r="G383" s="122">
        <v>30000</v>
      </c>
      <c r="H383" s="123">
        <v>22000</v>
      </c>
      <c r="I383" s="133">
        <v>22000</v>
      </c>
      <c r="J383" s="133">
        <v>22000</v>
      </c>
    </row>
    <row r="384" spans="1:10" x14ac:dyDescent="0.2">
      <c r="A384" s="121">
        <v>229</v>
      </c>
      <c r="B384" s="485" t="s">
        <v>190</v>
      </c>
      <c r="C384" s="485"/>
      <c r="D384" s="485"/>
      <c r="E384" s="122">
        <v>32067.16</v>
      </c>
      <c r="F384" s="192">
        <v>38500</v>
      </c>
      <c r="G384" s="122">
        <v>38500</v>
      </c>
      <c r="H384" s="123">
        <v>35000</v>
      </c>
      <c r="I384" s="133">
        <v>35000</v>
      </c>
      <c r="J384" s="133">
        <v>35000</v>
      </c>
    </row>
    <row r="385" spans="1:10" x14ac:dyDescent="0.2">
      <c r="A385" s="121">
        <v>232</v>
      </c>
      <c r="B385" s="485" t="s">
        <v>192</v>
      </c>
      <c r="C385" s="485"/>
      <c r="D385" s="485"/>
      <c r="E385" s="122">
        <v>79265.440000000002</v>
      </c>
      <c r="F385" s="192">
        <v>180000</v>
      </c>
      <c r="G385" s="122">
        <v>180000</v>
      </c>
      <c r="H385" s="123">
        <v>180000</v>
      </c>
      <c r="I385" s="133">
        <v>180000</v>
      </c>
      <c r="J385" s="133">
        <v>180000</v>
      </c>
    </row>
    <row r="386" spans="1:10" x14ac:dyDescent="0.2">
      <c r="A386" s="121">
        <v>234</v>
      </c>
      <c r="B386" s="485" t="s">
        <v>193</v>
      </c>
      <c r="C386" s="485"/>
      <c r="D386" s="485"/>
      <c r="E386" s="122">
        <v>18000</v>
      </c>
      <c r="F386" s="192">
        <v>18000</v>
      </c>
      <c r="G386" s="122">
        <v>18000</v>
      </c>
      <c r="H386" s="123">
        <v>18000</v>
      </c>
      <c r="I386" s="133">
        <v>18000</v>
      </c>
      <c r="J386" s="133">
        <v>18000</v>
      </c>
    </row>
    <row r="387" spans="1:10" x14ac:dyDescent="0.2">
      <c r="A387" s="121">
        <v>261</v>
      </c>
      <c r="B387" s="485" t="s">
        <v>202</v>
      </c>
      <c r="C387" s="485"/>
      <c r="D387" s="485"/>
      <c r="E387" s="122">
        <v>6047791.6699999999</v>
      </c>
      <c r="F387" s="192">
        <v>6900000</v>
      </c>
      <c r="G387" s="122">
        <v>6900000</v>
      </c>
      <c r="H387" s="123">
        <v>6400000</v>
      </c>
      <c r="I387" s="133">
        <v>6400000</v>
      </c>
      <c r="J387" s="133">
        <v>6400000</v>
      </c>
    </row>
    <row r="388" spans="1:10" x14ac:dyDescent="0.2">
      <c r="A388" s="121">
        <v>274</v>
      </c>
      <c r="B388" s="485" t="s">
        <v>209</v>
      </c>
      <c r="C388" s="485"/>
      <c r="D388" s="485"/>
      <c r="E388" s="122">
        <v>146750.76</v>
      </c>
      <c r="F388" s="192">
        <v>50000</v>
      </c>
      <c r="G388" s="122">
        <v>50000</v>
      </c>
      <c r="H388" s="123">
        <v>50000</v>
      </c>
      <c r="I388" s="133">
        <v>50000</v>
      </c>
      <c r="J388" s="133">
        <v>50000</v>
      </c>
    </row>
    <row r="389" spans="1:10" x14ac:dyDescent="0.2">
      <c r="A389" s="121">
        <v>275</v>
      </c>
      <c r="B389" s="485" t="s">
        <v>210</v>
      </c>
      <c r="C389" s="485"/>
      <c r="D389" s="485"/>
      <c r="E389" s="122">
        <v>0</v>
      </c>
      <c r="F389" s="192">
        <v>0</v>
      </c>
      <c r="G389" s="122">
        <v>0</v>
      </c>
      <c r="H389" s="123">
        <v>8000</v>
      </c>
      <c r="I389" s="133">
        <v>8000</v>
      </c>
      <c r="J389" s="133">
        <v>8000</v>
      </c>
    </row>
    <row r="390" spans="1:10" x14ac:dyDescent="0.2">
      <c r="A390" s="497" t="s">
        <v>276</v>
      </c>
      <c r="B390" s="497"/>
      <c r="C390" s="497"/>
      <c r="D390" s="497"/>
      <c r="E390" s="132">
        <f>SUM(E381:E389)</f>
        <v>7034636.3700000001</v>
      </c>
      <c r="F390" s="193">
        <f t="shared" ref="F390:J390" si="66">SUM(F381:F389)</f>
        <v>7994500</v>
      </c>
      <c r="G390" s="132">
        <f t="shared" si="66"/>
        <v>7994500</v>
      </c>
      <c r="H390" s="132">
        <f>SUM(H381:H389)</f>
        <v>7491000</v>
      </c>
      <c r="I390" s="132">
        <f t="shared" si="66"/>
        <v>7491000</v>
      </c>
      <c r="J390" s="132">
        <f t="shared" si="66"/>
        <v>7491000</v>
      </c>
    </row>
    <row r="391" spans="1:10" x14ac:dyDescent="0.2">
      <c r="A391" s="498" t="s">
        <v>277</v>
      </c>
      <c r="B391" s="498"/>
      <c r="C391" s="498"/>
      <c r="D391" s="498"/>
      <c r="E391" s="134">
        <f>SUM(E379,E390)</f>
        <v>7395135.1699999999</v>
      </c>
      <c r="F391" s="134">
        <f>SUM(F379,F390)</f>
        <v>8348700</v>
      </c>
      <c r="G391" s="134">
        <f t="shared" ref="G391:J391" si="67">SUM(G379,G390)</f>
        <v>8348700</v>
      </c>
      <c r="H391" s="134">
        <f t="shared" si="67"/>
        <v>7852400</v>
      </c>
      <c r="I391" s="134">
        <f t="shared" si="67"/>
        <v>7858000</v>
      </c>
      <c r="J391" s="134">
        <f t="shared" si="67"/>
        <v>7862300</v>
      </c>
    </row>
    <row r="392" spans="1:10" x14ac:dyDescent="0.2">
      <c r="A392" s="483"/>
      <c r="B392" s="483"/>
      <c r="C392" s="483"/>
      <c r="D392" s="483"/>
      <c r="E392" s="483"/>
      <c r="F392" s="483"/>
      <c r="G392" s="483"/>
      <c r="H392" s="483"/>
      <c r="I392" s="483"/>
      <c r="J392" s="137"/>
    </row>
    <row r="393" spans="1:10" x14ac:dyDescent="0.2">
      <c r="A393" s="500" t="s">
        <v>14</v>
      </c>
      <c r="B393" s="500"/>
      <c r="C393" s="500"/>
      <c r="D393" s="500"/>
      <c r="E393" s="500"/>
      <c r="F393" s="500"/>
      <c r="G393" s="500"/>
      <c r="H393" s="500"/>
      <c r="I393" s="500"/>
      <c r="J393" s="500"/>
    </row>
    <row r="394" spans="1:10" ht="18" customHeight="1" x14ac:dyDescent="0.2">
      <c r="A394" s="484" t="s">
        <v>224</v>
      </c>
      <c r="B394" s="484"/>
      <c r="C394" s="484"/>
      <c r="D394" s="484"/>
      <c r="E394" s="482" t="str">
        <f>E24</f>
        <v>Actuals           2013-2014</v>
      </c>
      <c r="F394" s="482" t="str">
        <f t="shared" ref="F394:J394" si="68">F24</f>
        <v>Approved Estimates          2014-2015</v>
      </c>
      <c r="G394" s="482" t="str">
        <f t="shared" si="68"/>
        <v>Revised Estimates                 2014-2015</v>
      </c>
      <c r="H394" s="482" t="str">
        <f t="shared" si="68"/>
        <v>Budget Estimates      2015-2016</v>
      </c>
      <c r="I394" s="482" t="str">
        <f t="shared" si="68"/>
        <v>Forward Estimates     2016-2017</v>
      </c>
      <c r="J394" s="482" t="str">
        <f t="shared" si="68"/>
        <v>Forward Estimates     2017-2018</v>
      </c>
    </row>
    <row r="395" spans="1:10" x14ac:dyDescent="0.2">
      <c r="A395" s="119" t="s">
        <v>225</v>
      </c>
      <c r="B395" s="119" t="s">
        <v>226</v>
      </c>
      <c r="C395" s="484" t="s">
        <v>227</v>
      </c>
      <c r="D395" s="484"/>
      <c r="E395" s="475"/>
      <c r="F395" s="475"/>
      <c r="G395" s="475"/>
      <c r="H395" s="475"/>
      <c r="I395" s="475"/>
      <c r="J395" s="475"/>
    </row>
    <row r="396" spans="1:10" x14ac:dyDescent="0.2">
      <c r="A396" s="135"/>
      <c r="B396" s="135"/>
      <c r="C396" s="497"/>
      <c r="D396" s="497"/>
      <c r="E396" s="133"/>
      <c r="F396" s="155"/>
      <c r="G396" s="133"/>
      <c r="H396" s="123"/>
      <c r="I396" s="133"/>
      <c r="J396" s="122"/>
    </row>
    <row r="397" spans="1:10" ht="15" customHeight="1" x14ac:dyDescent="0.2">
      <c r="A397" s="487" t="s">
        <v>14</v>
      </c>
      <c r="B397" s="487"/>
      <c r="C397" s="487"/>
      <c r="D397" s="487"/>
      <c r="E397" s="124">
        <v>0</v>
      </c>
      <c r="F397" s="124">
        <v>0</v>
      </c>
      <c r="G397" s="124">
        <v>0</v>
      </c>
      <c r="H397" s="124">
        <v>0</v>
      </c>
      <c r="I397" s="124">
        <v>0</v>
      </c>
      <c r="J397" s="124">
        <v>0</v>
      </c>
    </row>
    <row r="398" spans="1:10" x14ac:dyDescent="0.2">
      <c r="A398" s="537"/>
      <c r="B398" s="537"/>
      <c r="C398" s="537"/>
      <c r="D398" s="537"/>
      <c r="E398" s="537"/>
      <c r="F398" s="537"/>
      <c r="G398" s="537"/>
      <c r="H398" s="537"/>
      <c r="I398" s="537"/>
      <c r="J398" s="537"/>
    </row>
    <row r="399" spans="1:10" ht="15" customHeight="1" x14ac:dyDescent="0.2">
      <c r="A399" s="499" t="s">
        <v>266</v>
      </c>
      <c r="B399" s="499"/>
      <c r="C399" s="499"/>
      <c r="D399" s="499"/>
      <c r="E399" s="499"/>
      <c r="F399" s="508"/>
      <c r="G399" s="508"/>
      <c r="H399" s="508"/>
      <c r="I399" s="508"/>
      <c r="J399" s="508"/>
    </row>
    <row r="400" spans="1:10" ht="15" customHeight="1" x14ac:dyDescent="0.2">
      <c r="A400" s="484" t="s">
        <v>278</v>
      </c>
      <c r="B400" s="484"/>
      <c r="C400" s="484"/>
      <c r="D400" s="120" t="s">
        <v>279</v>
      </c>
      <c r="E400" s="194" t="s">
        <v>280</v>
      </c>
      <c r="F400" s="195"/>
      <c r="G400" s="152"/>
      <c r="H400" s="152"/>
      <c r="I400" s="152"/>
      <c r="J400" s="153"/>
    </row>
    <row r="401" spans="1:10" ht="14.25" customHeight="1" x14ac:dyDescent="0.2">
      <c r="A401" s="551" t="s">
        <v>2363</v>
      </c>
      <c r="B401" s="551"/>
      <c r="C401" s="551"/>
      <c r="D401" s="121" t="s">
        <v>1508</v>
      </c>
      <c r="E401" s="196">
        <v>1</v>
      </c>
      <c r="F401" s="197"/>
      <c r="G401" s="140"/>
      <c r="H401" s="140"/>
      <c r="I401" s="140"/>
      <c r="J401" s="143"/>
    </row>
    <row r="402" spans="1:10" ht="14.25" customHeight="1" x14ac:dyDescent="0.2">
      <c r="A402" s="551" t="s">
        <v>2315</v>
      </c>
      <c r="B402" s="551"/>
      <c r="C402" s="551"/>
      <c r="D402" s="121" t="s">
        <v>1155</v>
      </c>
      <c r="E402" s="196">
        <v>2</v>
      </c>
      <c r="F402" s="197"/>
      <c r="G402" s="140"/>
      <c r="H402" s="140"/>
      <c r="I402" s="140"/>
      <c r="J402" s="143"/>
    </row>
    <row r="403" spans="1:10" ht="14.25" customHeight="1" x14ac:dyDescent="0.2">
      <c r="A403" s="551" t="s">
        <v>2316</v>
      </c>
      <c r="B403" s="551"/>
      <c r="C403" s="551"/>
      <c r="D403" s="121" t="s">
        <v>2317</v>
      </c>
      <c r="E403" s="196">
        <v>1</v>
      </c>
      <c r="F403" s="197"/>
      <c r="G403" s="140"/>
      <c r="H403" s="140"/>
      <c r="I403" s="140"/>
      <c r="J403" s="143"/>
    </row>
    <row r="404" spans="1:10" ht="14.25" customHeight="1" x14ac:dyDescent="0.2">
      <c r="A404" s="551" t="s">
        <v>1156</v>
      </c>
      <c r="B404" s="551"/>
      <c r="C404" s="551"/>
      <c r="D404" s="121" t="s">
        <v>1157</v>
      </c>
      <c r="E404" s="196">
        <v>1</v>
      </c>
      <c r="F404" s="197"/>
      <c r="G404" s="140"/>
      <c r="H404" s="140"/>
      <c r="I404" s="140"/>
      <c r="J404" s="143"/>
    </row>
    <row r="405" spans="1:10" ht="14.25" customHeight="1" x14ac:dyDescent="0.2">
      <c r="A405" s="551" t="s">
        <v>2318</v>
      </c>
      <c r="B405" s="551"/>
      <c r="C405" s="551"/>
      <c r="D405" s="121" t="s">
        <v>2319</v>
      </c>
      <c r="E405" s="196">
        <v>1</v>
      </c>
      <c r="F405" s="197"/>
      <c r="G405" s="140"/>
      <c r="H405" s="140"/>
      <c r="I405" s="140"/>
      <c r="J405" s="143"/>
    </row>
    <row r="406" spans="1:10" ht="14.25" customHeight="1" x14ac:dyDescent="0.2">
      <c r="A406" s="551" t="s">
        <v>2364</v>
      </c>
      <c r="B406" s="551"/>
      <c r="C406" s="551"/>
      <c r="D406" s="121" t="s">
        <v>2319</v>
      </c>
      <c r="E406" s="196">
        <v>1</v>
      </c>
      <c r="F406" s="197"/>
      <c r="G406" s="140"/>
      <c r="H406" s="140"/>
      <c r="I406" s="140"/>
      <c r="J406" s="143"/>
    </row>
    <row r="407" spans="1:10" x14ac:dyDescent="0.2">
      <c r="A407" s="498" t="s">
        <v>281</v>
      </c>
      <c r="B407" s="498"/>
      <c r="C407" s="498"/>
      <c r="D407" s="498"/>
      <c r="E407" s="198">
        <f>SUM(E401:E406)</f>
        <v>7</v>
      </c>
      <c r="F407" s="199"/>
      <c r="G407" s="146"/>
      <c r="H407" s="146"/>
      <c r="I407" s="146"/>
      <c r="J407" s="147"/>
    </row>
    <row r="408" spans="1:10" x14ac:dyDescent="0.2">
      <c r="A408" s="483"/>
      <c r="B408" s="483"/>
      <c r="C408" s="483"/>
      <c r="D408" s="483"/>
      <c r="E408" s="483"/>
      <c r="F408" s="501"/>
      <c r="G408" s="501"/>
      <c r="H408" s="501"/>
      <c r="I408" s="501"/>
      <c r="J408" s="501"/>
    </row>
    <row r="409" spans="1:10" x14ac:dyDescent="0.2">
      <c r="A409" s="502" t="s">
        <v>282</v>
      </c>
      <c r="B409" s="502"/>
      <c r="C409" s="502"/>
      <c r="D409" s="502"/>
      <c r="E409" s="502"/>
      <c r="F409" s="502"/>
      <c r="G409" s="502"/>
      <c r="H409" s="502"/>
      <c r="I409" s="502"/>
      <c r="J409" s="502"/>
    </row>
    <row r="410" spans="1:10" x14ac:dyDescent="0.2">
      <c r="A410" s="503" t="s">
        <v>283</v>
      </c>
      <c r="B410" s="503"/>
      <c r="C410" s="503"/>
      <c r="D410" s="503"/>
      <c r="E410" s="503"/>
      <c r="F410" s="503"/>
      <c r="G410" s="503"/>
      <c r="H410" s="503"/>
      <c r="I410" s="503"/>
      <c r="J410" s="503"/>
    </row>
    <row r="411" spans="1:10" x14ac:dyDescent="0.2">
      <c r="A411" s="560" t="s">
        <v>607</v>
      </c>
      <c r="B411" s="560"/>
      <c r="C411" s="560"/>
      <c r="D411" s="560"/>
      <c r="E411" s="560"/>
      <c r="F411" s="560"/>
      <c r="G411" s="560"/>
      <c r="H411" s="560"/>
      <c r="I411" s="560"/>
      <c r="J411" s="560"/>
    </row>
    <row r="412" spans="1:10" x14ac:dyDescent="0.2">
      <c r="A412" s="559" t="s">
        <v>608</v>
      </c>
      <c r="B412" s="559"/>
      <c r="C412" s="559"/>
      <c r="D412" s="559"/>
      <c r="E412" s="559"/>
      <c r="F412" s="559"/>
      <c r="G412" s="559"/>
      <c r="H412" s="559"/>
      <c r="I412" s="559"/>
      <c r="J412" s="559"/>
    </row>
    <row r="413" spans="1:10" x14ac:dyDescent="0.2">
      <c r="A413" s="559" t="s">
        <v>609</v>
      </c>
      <c r="B413" s="559"/>
      <c r="C413" s="559"/>
      <c r="D413" s="559"/>
      <c r="E413" s="559"/>
      <c r="F413" s="559"/>
      <c r="G413" s="559"/>
      <c r="H413" s="559"/>
      <c r="I413" s="559"/>
      <c r="J413" s="559"/>
    </row>
    <row r="414" spans="1:10" x14ac:dyDescent="0.2">
      <c r="A414" s="559" t="s">
        <v>610</v>
      </c>
      <c r="B414" s="559"/>
      <c r="C414" s="559"/>
      <c r="D414" s="559"/>
      <c r="E414" s="559"/>
      <c r="F414" s="559"/>
      <c r="G414" s="559"/>
      <c r="H414" s="559"/>
      <c r="I414" s="559"/>
      <c r="J414" s="559"/>
    </row>
    <row r="415" spans="1:10" x14ac:dyDescent="0.2">
      <c r="A415" s="483"/>
      <c r="B415" s="483"/>
      <c r="C415" s="483"/>
      <c r="D415" s="483"/>
      <c r="E415" s="483"/>
      <c r="F415" s="483"/>
      <c r="G415" s="483"/>
      <c r="H415" s="483"/>
      <c r="I415" s="483"/>
      <c r="J415" s="483"/>
    </row>
    <row r="416" spans="1:10" x14ac:dyDescent="0.2">
      <c r="A416" s="483"/>
      <c r="B416" s="483"/>
      <c r="C416" s="483"/>
      <c r="D416" s="483"/>
      <c r="E416" s="483"/>
      <c r="F416" s="483"/>
      <c r="G416" s="483"/>
      <c r="H416" s="483"/>
      <c r="I416" s="483"/>
      <c r="J416" s="483"/>
    </row>
    <row r="417" spans="1:10" x14ac:dyDescent="0.2">
      <c r="A417" s="506" t="s">
        <v>359</v>
      </c>
      <c r="B417" s="506"/>
      <c r="C417" s="506"/>
      <c r="D417" s="506"/>
      <c r="E417" s="506"/>
      <c r="F417" s="506"/>
      <c r="G417" s="506"/>
      <c r="H417" s="506"/>
      <c r="I417" s="506"/>
      <c r="J417" s="506"/>
    </row>
    <row r="418" spans="1:10" x14ac:dyDescent="0.2">
      <c r="A418" s="483"/>
      <c r="B418" s="483"/>
      <c r="C418" s="483"/>
      <c r="D418" s="483"/>
      <c r="E418" s="483"/>
      <c r="F418" s="483"/>
      <c r="G418" s="483"/>
      <c r="H418" s="483"/>
      <c r="I418" s="483"/>
      <c r="J418" s="483"/>
    </row>
    <row r="419" spans="1:10" x14ac:dyDescent="0.2">
      <c r="A419" s="483"/>
      <c r="B419" s="483"/>
      <c r="C419" s="483"/>
      <c r="D419" s="483"/>
      <c r="E419" s="483"/>
      <c r="F419" s="483"/>
      <c r="G419" s="483"/>
      <c r="H419" s="483"/>
      <c r="I419" s="483"/>
      <c r="J419" s="483"/>
    </row>
    <row r="420" spans="1:10" x14ac:dyDescent="0.2">
      <c r="A420" s="483"/>
      <c r="B420" s="483"/>
      <c r="C420" s="483"/>
      <c r="D420" s="483"/>
      <c r="E420" s="483"/>
      <c r="F420" s="483"/>
      <c r="G420" s="483"/>
      <c r="H420" s="483"/>
      <c r="I420" s="483"/>
      <c r="J420" s="483"/>
    </row>
    <row r="421" spans="1:10" x14ac:dyDescent="0.2">
      <c r="A421" s="483"/>
      <c r="B421" s="483"/>
      <c r="C421" s="483"/>
      <c r="D421" s="483"/>
      <c r="E421" s="483"/>
      <c r="F421" s="483"/>
      <c r="G421" s="483"/>
      <c r="H421" s="483"/>
      <c r="I421" s="483"/>
      <c r="J421" s="483"/>
    </row>
    <row r="422" spans="1:10" ht="22.5" x14ac:dyDescent="0.2">
      <c r="A422" s="502" t="s">
        <v>289</v>
      </c>
      <c r="B422" s="502"/>
      <c r="C422" s="502"/>
      <c r="D422" s="502"/>
      <c r="E422" s="502"/>
      <c r="F422" s="148" t="str">
        <f>F285</f>
        <v xml:space="preserve"> Actual 2013/14</v>
      </c>
      <c r="G422" s="148" t="str">
        <f t="shared" ref="G422:J422" si="69">G285</f>
        <v xml:space="preserve"> Estimate 2014/15</v>
      </c>
      <c r="H422" s="148" t="str">
        <f t="shared" si="69"/>
        <v xml:space="preserve"> Target 2015/16</v>
      </c>
      <c r="I422" s="148" t="str">
        <f t="shared" si="69"/>
        <v xml:space="preserve"> Target 2016/17</v>
      </c>
      <c r="J422" s="148" t="str">
        <f t="shared" si="69"/>
        <v xml:space="preserve"> Target 2017/18</v>
      </c>
    </row>
    <row r="423" spans="1:10" x14ac:dyDescent="0.2">
      <c r="A423" s="502" t="s">
        <v>295</v>
      </c>
      <c r="B423" s="502"/>
      <c r="C423" s="502"/>
      <c r="D423" s="502"/>
      <c r="E423" s="502"/>
      <c r="F423" s="502"/>
      <c r="G423" s="502"/>
      <c r="H423" s="502"/>
      <c r="I423" s="502"/>
      <c r="J423" s="502"/>
    </row>
    <row r="424" spans="1:10" ht="15" customHeight="1" x14ac:dyDescent="0.2">
      <c r="A424" s="559" t="s">
        <v>611</v>
      </c>
      <c r="B424" s="559"/>
      <c r="C424" s="559"/>
      <c r="D424" s="559"/>
      <c r="E424" s="559"/>
      <c r="F424" s="200"/>
      <c r="G424" s="137"/>
      <c r="H424" s="137"/>
      <c r="I424" s="137"/>
      <c r="J424" s="137"/>
    </row>
    <row r="425" spans="1:10" x14ac:dyDescent="0.2">
      <c r="A425" s="559" t="s">
        <v>612</v>
      </c>
      <c r="B425" s="559"/>
      <c r="C425" s="559"/>
      <c r="D425" s="559"/>
      <c r="E425" s="559"/>
      <c r="F425" s="200"/>
      <c r="G425" s="137"/>
      <c r="H425" s="137"/>
      <c r="I425" s="137"/>
      <c r="J425" s="137"/>
    </row>
    <row r="426" spans="1:10" ht="15" customHeight="1" x14ac:dyDescent="0.2">
      <c r="A426" s="559" t="s">
        <v>613</v>
      </c>
      <c r="B426" s="559"/>
      <c r="C426" s="559"/>
      <c r="D426" s="559"/>
      <c r="E426" s="559"/>
      <c r="F426" s="200"/>
      <c r="G426" s="137"/>
      <c r="H426" s="137"/>
      <c r="I426" s="137"/>
      <c r="J426" s="137"/>
    </row>
    <row r="427" spans="1:10" x14ac:dyDescent="0.2">
      <c r="A427" s="559" t="s">
        <v>614</v>
      </c>
      <c r="B427" s="559"/>
      <c r="C427" s="559"/>
      <c r="D427" s="559"/>
      <c r="E427" s="559"/>
      <c r="F427" s="200"/>
      <c r="G427" s="137"/>
      <c r="H427" s="137"/>
      <c r="I427" s="137"/>
      <c r="J427" s="137"/>
    </row>
    <row r="428" spans="1:10" x14ac:dyDescent="0.2">
      <c r="A428" s="507"/>
      <c r="B428" s="507"/>
      <c r="C428" s="507"/>
      <c r="D428" s="507"/>
      <c r="E428" s="507"/>
      <c r="F428" s="200"/>
      <c r="G428" s="137"/>
      <c r="H428" s="137"/>
      <c r="I428" s="137"/>
      <c r="J428" s="137"/>
    </row>
    <row r="429" spans="1:10" ht="26.25" customHeight="1" x14ac:dyDescent="0.2">
      <c r="A429" s="502" t="s">
        <v>300</v>
      </c>
      <c r="B429" s="502"/>
      <c r="C429" s="502"/>
      <c r="D429" s="502"/>
      <c r="E429" s="502"/>
      <c r="F429" s="502"/>
      <c r="G429" s="502"/>
      <c r="H429" s="502"/>
      <c r="I429" s="502"/>
      <c r="J429" s="502"/>
    </row>
    <row r="430" spans="1:10" x14ac:dyDescent="0.2">
      <c r="A430" s="559" t="s">
        <v>615</v>
      </c>
      <c r="B430" s="559"/>
      <c r="C430" s="559"/>
      <c r="D430" s="559"/>
      <c r="E430" s="559"/>
      <c r="F430" s="229"/>
      <c r="G430" s="230"/>
      <c r="H430" s="137"/>
      <c r="I430" s="137"/>
      <c r="J430" s="137"/>
    </row>
    <row r="431" spans="1:10" ht="14.25" customHeight="1" x14ac:dyDescent="0.2">
      <c r="A431" s="559" t="s">
        <v>616</v>
      </c>
      <c r="B431" s="559"/>
      <c r="C431" s="559"/>
      <c r="D431" s="559"/>
      <c r="E431" s="559"/>
      <c r="F431" s="229"/>
      <c r="G431" s="230"/>
      <c r="H431" s="137"/>
      <c r="I431" s="137"/>
      <c r="J431" s="137"/>
    </row>
    <row r="432" spans="1:10" x14ac:dyDescent="0.2">
      <c r="A432" s="559" t="s">
        <v>617</v>
      </c>
      <c r="B432" s="559"/>
      <c r="C432" s="559"/>
      <c r="D432" s="559"/>
      <c r="E432" s="559"/>
      <c r="F432" s="229"/>
      <c r="G432" s="230"/>
      <c r="H432" s="137"/>
      <c r="I432" s="137"/>
      <c r="J432" s="137"/>
    </row>
    <row r="433" spans="1:10" ht="24.75" customHeight="1" x14ac:dyDescent="0.2">
      <c r="A433" s="559" t="s">
        <v>618</v>
      </c>
      <c r="B433" s="559"/>
      <c r="C433" s="559"/>
      <c r="D433" s="559"/>
      <c r="E433" s="559"/>
      <c r="F433" s="200"/>
      <c r="G433" s="137"/>
      <c r="H433" s="137"/>
      <c r="I433" s="137"/>
      <c r="J433" s="137"/>
    </row>
    <row r="434" spans="1:10" ht="15" customHeight="1" x14ac:dyDescent="0.2">
      <c r="A434" s="231"/>
      <c r="B434" s="231"/>
      <c r="C434" s="231"/>
      <c r="D434" s="231"/>
      <c r="E434" s="231"/>
      <c r="F434" s="232"/>
      <c r="G434" s="231"/>
      <c r="H434" s="231"/>
      <c r="I434" s="231"/>
      <c r="J434" s="231"/>
    </row>
    <row r="435" spans="1:10" x14ac:dyDescent="0.2">
      <c r="A435" s="492" t="s">
        <v>619</v>
      </c>
      <c r="B435" s="492"/>
      <c r="C435" s="492"/>
      <c r="D435" s="492"/>
      <c r="E435" s="492"/>
      <c r="F435" s="492"/>
      <c r="G435" s="492"/>
      <c r="H435" s="492"/>
      <c r="I435" s="492"/>
      <c r="J435" s="492"/>
    </row>
    <row r="436" spans="1:10" x14ac:dyDescent="0.2">
      <c r="A436" s="493" t="s">
        <v>269</v>
      </c>
      <c r="B436" s="493"/>
      <c r="C436" s="493"/>
      <c r="D436" s="475"/>
      <c r="E436" s="475"/>
      <c r="F436" s="475"/>
      <c r="G436" s="475"/>
      <c r="H436" s="475"/>
      <c r="I436" s="475"/>
      <c r="J436" s="475"/>
    </row>
    <row r="437" spans="1:10" x14ac:dyDescent="0.2">
      <c r="A437" s="483" t="s">
        <v>620</v>
      </c>
      <c r="B437" s="483"/>
      <c r="C437" s="483"/>
      <c r="D437" s="483"/>
      <c r="E437" s="483"/>
      <c r="F437" s="483"/>
      <c r="G437" s="483"/>
      <c r="H437" s="483"/>
      <c r="I437" s="483"/>
      <c r="J437" s="483"/>
    </row>
    <row r="438" spans="1:10" x14ac:dyDescent="0.2">
      <c r="A438" s="482" t="s">
        <v>271</v>
      </c>
      <c r="B438" s="482"/>
      <c r="C438" s="482"/>
      <c r="D438" s="482"/>
      <c r="E438" s="482"/>
      <c r="F438" s="482"/>
      <c r="G438" s="482"/>
      <c r="H438" s="482"/>
      <c r="I438" s="482"/>
      <c r="J438" s="482"/>
    </row>
    <row r="439" spans="1:10" ht="33.75" x14ac:dyDescent="0.2">
      <c r="A439" s="131" t="s">
        <v>225</v>
      </c>
      <c r="B439" s="493" t="s">
        <v>224</v>
      </c>
      <c r="C439" s="493"/>
      <c r="D439" s="493"/>
      <c r="E439" s="120" t="str">
        <f>E24</f>
        <v>Actuals           2013-2014</v>
      </c>
      <c r="F439" s="120" t="str">
        <f t="shared" ref="F439:J439" si="70">F24</f>
        <v>Approved Estimates          2014-2015</v>
      </c>
      <c r="G439" s="120" t="str">
        <f t="shared" si="70"/>
        <v>Revised Estimates                 2014-2015</v>
      </c>
      <c r="H439" s="120" t="str">
        <f t="shared" si="70"/>
        <v>Budget Estimates      2015-2016</v>
      </c>
      <c r="I439" s="120" t="str">
        <f t="shared" si="70"/>
        <v>Forward Estimates     2016-2017</v>
      </c>
      <c r="J439" s="120" t="str">
        <f t="shared" si="70"/>
        <v>Forward Estimates     2017-2018</v>
      </c>
    </row>
    <row r="440" spans="1:10" ht="15" customHeight="1" x14ac:dyDescent="0.2">
      <c r="A440" s="121"/>
      <c r="B440" s="485"/>
      <c r="C440" s="485"/>
      <c r="D440" s="485"/>
      <c r="E440" s="122"/>
      <c r="F440" s="192"/>
      <c r="G440" s="122"/>
      <c r="H440" s="123"/>
      <c r="I440" s="133"/>
      <c r="J440" s="133"/>
    </row>
    <row r="441" spans="1:10" x14ac:dyDescent="0.2">
      <c r="A441" s="487" t="s">
        <v>522</v>
      </c>
      <c r="B441" s="487"/>
      <c r="C441" s="487"/>
      <c r="D441" s="487"/>
      <c r="E441" s="124">
        <f t="shared" ref="E441:J441" si="71">SUM(E440:E440)</f>
        <v>0</v>
      </c>
      <c r="F441" s="124">
        <f t="shared" si="71"/>
        <v>0</v>
      </c>
      <c r="G441" s="124">
        <f t="shared" si="71"/>
        <v>0</v>
      </c>
      <c r="H441" s="124">
        <f t="shared" si="71"/>
        <v>0</v>
      </c>
      <c r="I441" s="124">
        <f t="shared" si="71"/>
        <v>0</v>
      </c>
      <c r="J441" s="124">
        <f t="shared" si="71"/>
        <v>0</v>
      </c>
    </row>
    <row r="442" spans="1:10" x14ac:dyDescent="0.2">
      <c r="A442" s="483"/>
      <c r="B442" s="483"/>
      <c r="C442" s="483"/>
      <c r="D442" s="483"/>
      <c r="E442" s="483"/>
      <c r="F442" s="483"/>
      <c r="G442" s="483"/>
      <c r="H442" s="483"/>
      <c r="I442" s="483"/>
      <c r="J442" s="483"/>
    </row>
    <row r="443" spans="1:10" ht="15" customHeight="1" x14ac:dyDescent="0.2">
      <c r="A443" s="482" t="s">
        <v>262</v>
      </c>
      <c r="B443" s="482"/>
      <c r="C443" s="482"/>
      <c r="D443" s="482"/>
      <c r="E443" s="482"/>
      <c r="F443" s="482"/>
      <c r="G443" s="482"/>
      <c r="H443" s="482"/>
      <c r="I443" s="482"/>
      <c r="J443" s="482"/>
    </row>
    <row r="444" spans="1:10" ht="33.75" x14ac:dyDescent="0.2">
      <c r="A444" s="131" t="s">
        <v>225</v>
      </c>
      <c r="B444" s="493" t="s">
        <v>224</v>
      </c>
      <c r="C444" s="493"/>
      <c r="D444" s="493"/>
      <c r="E444" s="120" t="str">
        <f>E24</f>
        <v>Actuals           2013-2014</v>
      </c>
      <c r="F444" s="120" t="str">
        <f t="shared" ref="F444:J444" si="72">F24</f>
        <v>Approved Estimates          2014-2015</v>
      </c>
      <c r="G444" s="120" t="str">
        <f t="shared" si="72"/>
        <v>Revised Estimates                 2014-2015</v>
      </c>
      <c r="H444" s="120" t="str">
        <f t="shared" si="72"/>
        <v>Budget Estimates      2015-2016</v>
      </c>
      <c r="I444" s="120" t="str">
        <f t="shared" si="72"/>
        <v>Forward Estimates     2016-2017</v>
      </c>
      <c r="J444" s="120" t="str">
        <f t="shared" si="72"/>
        <v>Forward Estimates     2017-2018</v>
      </c>
    </row>
    <row r="445" spans="1:10" ht="15" customHeight="1" x14ac:dyDescent="0.2">
      <c r="A445" s="493" t="s">
        <v>6</v>
      </c>
      <c r="B445" s="493"/>
      <c r="C445" s="493"/>
      <c r="D445" s="493"/>
      <c r="E445" s="493"/>
      <c r="F445" s="493"/>
      <c r="G445" s="493"/>
      <c r="H445" s="493"/>
      <c r="I445" s="493"/>
      <c r="J445" s="137"/>
    </row>
    <row r="446" spans="1:10" x14ac:dyDescent="0.2">
      <c r="A446" s="121">
        <v>210</v>
      </c>
      <c r="B446" s="485" t="s">
        <v>6</v>
      </c>
      <c r="C446" s="485"/>
      <c r="D446" s="485"/>
      <c r="E446" s="122">
        <v>177037.93</v>
      </c>
      <c r="F446" s="192">
        <v>174400</v>
      </c>
      <c r="G446" s="122">
        <v>174400</v>
      </c>
      <c r="H446" s="123">
        <v>175700</v>
      </c>
      <c r="I446" s="133">
        <v>177000</v>
      </c>
      <c r="J446" s="133">
        <v>178300</v>
      </c>
    </row>
    <row r="447" spans="1:10" x14ac:dyDescent="0.2">
      <c r="A447" s="121">
        <v>212</v>
      </c>
      <c r="B447" s="485" t="s">
        <v>8</v>
      </c>
      <c r="C447" s="485"/>
      <c r="D447" s="485"/>
      <c r="E447" s="122">
        <v>74242.320000000007</v>
      </c>
      <c r="F447" s="192">
        <v>82500</v>
      </c>
      <c r="G447" s="122">
        <v>82500</v>
      </c>
      <c r="H447" s="123">
        <v>88200</v>
      </c>
      <c r="I447" s="133">
        <v>88200</v>
      </c>
      <c r="J447" s="133">
        <v>88200</v>
      </c>
    </row>
    <row r="448" spans="1:10" x14ac:dyDescent="0.2">
      <c r="A448" s="121">
        <v>216</v>
      </c>
      <c r="B448" s="485" t="s">
        <v>9</v>
      </c>
      <c r="C448" s="485"/>
      <c r="D448" s="485"/>
      <c r="E448" s="122">
        <v>23138.04</v>
      </c>
      <c r="F448" s="192">
        <v>23200</v>
      </c>
      <c r="G448" s="122">
        <v>23200</v>
      </c>
      <c r="H448" s="123">
        <v>23200</v>
      </c>
      <c r="I448" s="133">
        <v>23200</v>
      </c>
      <c r="J448" s="133">
        <v>23200</v>
      </c>
    </row>
    <row r="449" spans="1:10" x14ac:dyDescent="0.2">
      <c r="A449" s="121">
        <v>218</v>
      </c>
      <c r="B449" s="485" t="s">
        <v>272</v>
      </c>
      <c r="C449" s="485"/>
      <c r="D449" s="485"/>
      <c r="E449" s="122">
        <v>0</v>
      </c>
      <c r="F449" s="192">
        <v>0</v>
      </c>
      <c r="G449" s="122">
        <v>0</v>
      </c>
      <c r="H449" s="123">
        <v>9400</v>
      </c>
      <c r="I449" s="133">
        <v>0</v>
      </c>
      <c r="J449" s="133">
        <v>9400</v>
      </c>
    </row>
    <row r="450" spans="1:10" ht="15" customHeight="1" x14ac:dyDescent="0.2">
      <c r="A450" s="497" t="s">
        <v>273</v>
      </c>
      <c r="B450" s="497"/>
      <c r="C450" s="497"/>
      <c r="D450" s="497"/>
      <c r="E450" s="132">
        <f>SUM(E446:E449)</f>
        <v>274418.28999999998</v>
      </c>
      <c r="F450" s="132">
        <f t="shared" ref="F450:J450" si="73">SUM(F446:F449)</f>
        <v>280100</v>
      </c>
      <c r="G450" s="132">
        <f t="shared" si="73"/>
        <v>280100</v>
      </c>
      <c r="H450" s="132">
        <f t="shared" si="73"/>
        <v>296500</v>
      </c>
      <c r="I450" s="132">
        <f t="shared" si="73"/>
        <v>288400</v>
      </c>
      <c r="J450" s="132">
        <f t="shared" si="73"/>
        <v>299100</v>
      </c>
    </row>
    <row r="451" spans="1:10" x14ac:dyDescent="0.2">
      <c r="A451" s="497" t="s">
        <v>274</v>
      </c>
      <c r="B451" s="497"/>
      <c r="C451" s="497"/>
      <c r="D451" s="497"/>
      <c r="E451" s="497"/>
      <c r="F451" s="497"/>
      <c r="G451" s="497"/>
      <c r="H451" s="497"/>
      <c r="I451" s="497"/>
      <c r="J451" s="137"/>
    </row>
    <row r="452" spans="1:10" x14ac:dyDescent="0.2">
      <c r="A452" s="121">
        <v>226</v>
      </c>
      <c r="B452" s="485" t="s">
        <v>188</v>
      </c>
      <c r="C452" s="485"/>
      <c r="D452" s="485"/>
      <c r="E452" s="122">
        <v>5262.08</v>
      </c>
      <c r="F452" s="192">
        <v>18000</v>
      </c>
      <c r="G452" s="122">
        <v>18000</v>
      </c>
      <c r="H452" s="123">
        <v>12000</v>
      </c>
      <c r="I452" s="133">
        <v>12000</v>
      </c>
      <c r="J452" s="133">
        <v>12000</v>
      </c>
    </row>
    <row r="453" spans="1:10" x14ac:dyDescent="0.2">
      <c r="A453" s="121">
        <v>228</v>
      </c>
      <c r="B453" s="485" t="s">
        <v>189</v>
      </c>
      <c r="C453" s="485"/>
      <c r="D453" s="485"/>
      <c r="E453" s="122">
        <v>7324.66</v>
      </c>
      <c r="F453" s="192">
        <v>6000</v>
      </c>
      <c r="G453" s="122">
        <v>6000</v>
      </c>
      <c r="H453" s="123">
        <v>10000</v>
      </c>
      <c r="I453" s="133">
        <v>10000</v>
      </c>
      <c r="J453" s="133">
        <v>10000</v>
      </c>
    </row>
    <row r="454" spans="1:10" x14ac:dyDescent="0.2">
      <c r="A454" s="121">
        <v>230</v>
      </c>
      <c r="B454" s="485" t="s">
        <v>621</v>
      </c>
      <c r="C454" s="485"/>
      <c r="D454" s="485"/>
      <c r="E454" s="122">
        <v>1419</v>
      </c>
      <c r="F454" s="192">
        <v>1000</v>
      </c>
      <c r="G454" s="122">
        <v>1000</v>
      </c>
      <c r="H454" s="123">
        <v>2000</v>
      </c>
      <c r="I454" s="133">
        <v>2000</v>
      </c>
      <c r="J454" s="133">
        <v>2000</v>
      </c>
    </row>
    <row r="455" spans="1:10" x14ac:dyDescent="0.2">
      <c r="A455" s="121">
        <v>232</v>
      </c>
      <c r="B455" s="485" t="s">
        <v>192</v>
      </c>
      <c r="C455" s="485"/>
      <c r="D455" s="485"/>
      <c r="E455" s="122">
        <v>6436.34</v>
      </c>
      <c r="F455" s="192">
        <v>3500</v>
      </c>
      <c r="G455" s="122">
        <v>3500</v>
      </c>
      <c r="H455" s="123">
        <v>10000</v>
      </c>
      <c r="I455" s="133">
        <v>10000</v>
      </c>
      <c r="J455" s="133">
        <v>10000</v>
      </c>
    </row>
    <row r="456" spans="1:10" x14ac:dyDescent="0.2">
      <c r="A456" s="121">
        <v>275</v>
      </c>
      <c r="B456" s="485" t="s">
        <v>210</v>
      </c>
      <c r="C456" s="485"/>
      <c r="D456" s="485"/>
      <c r="E456" s="122">
        <v>1150</v>
      </c>
      <c r="F456" s="192">
        <v>1200</v>
      </c>
      <c r="G456" s="122">
        <v>1200</v>
      </c>
      <c r="H456" s="123">
        <v>1200</v>
      </c>
      <c r="I456" s="133">
        <v>1200</v>
      </c>
      <c r="J456" s="133">
        <v>1200</v>
      </c>
    </row>
    <row r="457" spans="1:10" x14ac:dyDescent="0.2">
      <c r="A457" s="497" t="s">
        <v>276</v>
      </c>
      <c r="B457" s="497"/>
      <c r="C457" s="497"/>
      <c r="D457" s="497"/>
      <c r="E457" s="132">
        <f t="shared" ref="E457:J457" si="74">SUM(E452:E456)</f>
        <v>21592.080000000002</v>
      </c>
      <c r="F457" s="193">
        <f t="shared" si="74"/>
        <v>29700</v>
      </c>
      <c r="G457" s="132">
        <f t="shared" si="74"/>
        <v>29700</v>
      </c>
      <c r="H457" s="132">
        <f>SUM(H452:H456)</f>
        <v>35200</v>
      </c>
      <c r="I457" s="132">
        <f t="shared" si="74"/>
        <v>35200</v>
      </c>
      <c r="J457" s="132">
        <f t="shared" si="74"/>
        <v>35200</v>
      </c>
    </row>
    <row r="458" spans="1:10" x14ac:dyDescent="0.2">
      <c r="A458" s="498" t="s">
        <v>277</v>
      </c>
      <c r="B458" s="498"/>
      <c r="C458" s="498"/>
      <c r="D458" s="498"/>
      <c r="E458" s="134">
        <f t="shared" ref="E458:J458" si="75">SUM(E450,E457)</f>
        <v>296010.37</v>
      </c>
      <c r="F458" s="134">
        <f t="shared" si="75"/>
        <v>309800</v>
      </c>
      <c r="G458" s="134">
        <f t="shared" si="75"/>
        <v>309800</v>
      </c>
      <c r="H458" s="134">
        <f t="shared" si="75"/>
        <v>331700</v>
      </c>
      <c r="I458" s="134">
        <f t="shared" si="75"/>
        <v>323600</v>
      </c>
      <c r="J458" s="134">
        <f t="shared" si="75"/>
        <v>334300</v>
      </c>
    </row>
    <row r="459" spans="1:10" ht="18" customHeight="1" x14ac:dyDescent="0.2">
      <c r="A459" s="483"/>
      <c r="B459" s="483"/>
      <c r="C459" s="483"/>
      <c r="D459" s="483"/>
      <c r="E459" s="483"/>
      <c r="F459" s="483"/>
      <c r="G459" s="483"/>
      <c r="H459" s="483"/>
      <c r="I459" s="483"/>
      <c r="J459" s="137"/>
    </row>
    <row r="460" spans="1:10" x14ac:dyDescent="0.2">
      <c r="A460" s="500" t="s">
        <v>14</v>
      </c>
      <c r="B460" s="500"/>
      <c r="C460" s="500"/>
      <c r="D460" s="500"/>
      <c r="E460" s="500"/>
      <c r="F460" s="500"/>
      <c r="G460" s="500"/>
      <c r="H460" s="500"/>
      <c r="I460" s="500"/>
      <c r="J460" s="500"/>
    </row>
    <row r="461" spans="1:10" ht="18" customHeight="1" x14ac:dyDescent="0.2">
      <c r="A461" s="484" t="s">
        <v>224</v>
      </c>
      <c r="B461" s="484"/>
      <c r="C461" s="484"/>
      <c r="D461" s="484"/>
      <c r="E461" s="482" t="str">
        <f>E24</f>
        <v>Actuals           2013-2014</v>
      </c>
      <c r="F461" s="482" t="str">
        <f t="shared" ref="F461:J461" si="76">F24</f>
        <v>Approved Estimates          2014-2015</v>
      </c>
      <c r="G461" s="482" t="str">
        <f t="shared" si="76"/>
        <v>Revised Estimates                 2014-2015</v>
      </c>
      <c r="H461" s="482" t="str">
        <f t="shared" si="76"/>
        <v>Budget Estimates      2015-2016</v>
      </c>
      <c r="I461" s="482" t="str">
        <f t="shared" si="76"/>
        <v>Forward Estimates     2016-2017</v>
      </c>
      <c r="J461" s="482" t="str">
        <f t="shared" si="76"/>
        <v>Forward Estimates     2017-2018</v>
      </c>
    </row>
    <row r="462" spans="1:10" x14ac:dyDescent="0.2">
      <c r="A462" s="119" t="s">
        <v>225</v>
      </c>
      <c r="B462" s="119" t="s">
        <v>226</v>
      </c>
      <c r="C462" s="484" t="s">
        <v>227</v>
      </c>
      <c r="D462" s="484"/>
      <c r="E462" s="475"/>
      <c r="F462" s="475"/>
      <c r="G462" s="475"/>
      <c r="H462" s="475"/>
      <c r="I462" s="475"/>
      <c r="J462" s="475"/>
    </row>
    <row r="463" spans="1:10" x14ac:dyDescent="0.2">
      <c r="A463" s="135"/>
      <c r="B463" s="135"/>
      <c r="C463" s="497"/>
      <c r="D463" s="497"/>
      <c r="E463" s="133"/>
      <c r="F463" s="155"/>
      <c r="G463" s="133"/>
      <c r="H463" s="123"/>
      <c r="I463" s="133"/>
      <c r="J463" s="122"/>
    </row>
    <row r="464" spans="1:10" x14ac:dyDescent="0.2">
      <c r="A464" s="135"/>
      <c r="B464" s="135"/>
      <c r="C464" s="497"/>
      <c r="D464" s="497"/>
      <c r="E464" s="133"/>
      <c r="F464" s="155"/>
      <c r="G464" s="133"/>
      <c r="H464" s="123"/>
      <c r="I464" s="133"/>
      <c r="J464" s="122"/>
    </row>
    <row r="465" spans="1:10" ht="15" customHeight="1" x14ac:dyDescent="0.2">
      <c r="A465" s="487" t="s">
        <v>14</v>
      </c>
      <c r="B465" s="487"/>
      <c r="C465" s="487"/>
      <c r="D465" s="487"/>
      <c r="E465" s="124">
        <v>0</v>
      </c>
      <c r="F465" s="124">
        <v>0</v>
      </c>
      <c r="G465" s="124">
        <v>0</v>
      </c>
      <c r="H465" s="124">
        <v>0</v>
      </c>
      <c r="I465" s="124">
        <v>0</v>
      </c>
      <c r="J465" s="124">
        <v>0</v>
      </c>
    </row>
    <row r="466" spans="1:10" x14ac:dyDescent="0.2">
      <c r="A466" s="537"/>
      <c r="B466" s="537"/>
      <c r="C466" s="537"/>
      <c r="D466" s="537"/>
      <c r="E466" s="537"/>
      <c r="F466" s="537"/>
      <c r="G466" s="537"/>
      <c r="H466" s="537"/>
      <c r="I466" s="537"/>
      <c r="J466" s="537"/>
    </row>
    <row r="467" spans="1:10" ht="15" customHeight="1" x14ac:dyDescent="0.2">
      <c r="A467" s="499" t="s">
        <v>266</v>
      </c>
      <c r="B467" s="499"/>
      <c r="C467" s="499"/>
      <c r="D467" s="499"/>
      <c r="E467" s="499"/>
      <c r="F467" s="508"/>
      <c r="G467" s="508"/>
      <c r="H467" s="508"/>
      <c r="I467" s="508"/>
      <c r="J467" s="508"/>
    </row>
    <row r="468" spans="1:10" ht="15" customHeight="1" x14ac:dyDescent="0.2">
      <c r="A468" s="484" t="s">
        <v>278</v>
      </c>
      <c r="B468" s="484"/>
      <c r="C468" s="484"/>
      <c r="D468" s="120" t="s">
        <v>279</v>
      </c>
      <c r="E468" s="194" t="s">
        <v>280</v>
      </c>
      <c r="F468" s="195"/>
      <c r="G468" s="152"/>
      <c r="H468" s="152"/>
      <c r="I468" s="152"/>
      <c r="J468" s="153"/>
    </row>
    <row r="469" spans="1:10" ht="15" customHeight="1" x14ac:dyDescent="0.2">
      <c r="A469" s="485" t="s">
        <v>521</v>
      </c>
      <c r="B469" s="485"/>
      <c r="C469" s="485"/>
      <c r="D469" s="233">
        <v>0</v>
      </c>
      <c r="E469" s="196">
        <v>1</v>
      </c>
      <c r="F469" s="197"/>
      <c r="G469" s="140"/>
      <c r="H469" s="140"/>
      <c r="I469" s="140"/>
      <c r="J469" s="143"/>
    </row>
    <row r="470" spans="1:10" ht="15" customHeight="1" x14ac:dyDescent="0.2">
      <c r="A470" s="485" t="s">
        <v>1156</v>
      </c>
      <c r="B470" s="485"/>
      <c r="C470" s="485"/>
      <c r="D470" s="233" t="s">
        <v>1157</v>
      </c>
      <c r="E470" s="196">
        <v>1</v>
      </c>
      <c r="F470" s="197"/>
      <c r="G470" s="140"/>
      <c r="H470" s="140"/>
      <c r="I470" s="140"/>
      <c r="J470" s="143"/>
    </row>
    <row r="471" spans="1:10" ht="15" customHeight="1" x14ac:dyDescent="0.2">
      <c r="A471" s="485" t="s">
        <v>2365</v>
      </c>
      <c r="B471" s="485"/>
      <c r="C471" s="485"/>
      <c r="D471" s="233" t="s">
        <v>1157</v>
      </c>
      <c r="E471" s="196">
        <v>1</v>
      </c>
      <c r="F471" s="197"/>
      <c r="G471" s="140"/>
      <c r="H471" s="140"/>
      <c r="I471" s="140"/>
      <c r="J471" s="143"/>
    </row>
    <row r="472" spans="1:10" ht="15" customHeight="1" x14ac:dyDescent="0.2">
      <c r="A472" s="485" t="s">
        <v>2366</v>
      </c>
      <c r="B472" s="485"/>
      <c r="C472" s="485"/>
      <c r="D472" s="233">
        <v>0</v>
      </c>
      <c r="E472" s="196">
        <v>1</v>
      </c>
      <c r="F472" s="197"/>
      <c r="G472" s="140"/>
      <c r="H472" s="140"/>
      <c r="I472" s="140"/>
      <c r="J472" s="143"/>
    </row>
    <row r="473" spans="1:10" x14ac:dyDescent="0.2">
      <c r="A473" s="485" t="s">
        <v>2367</v>
      </c>
      <c r="B473" s="485"/>
      <c r="C473" s="485"/>
      <c r="D473" s="233">
        <v>0</v>
      </c>
      <c r="E473" s="196">
        <v>1</v>
      </c>
      <c r="F473" s="197"/>
      <c r="G473" s="140"/>
      <c r="H473" s="140"/>
      <c r="I473" s="140"/>
      <c r="J473" s="143"/>
    </row>
    <row r="474" spans="1:10" x14ac:dyDescent="0.2">
      <c r="A474" s="485" t="s">
        <v>2368</v>
      </c>
      <c r="B474" s="485"/>
      <c r="C474" s="485"/>
      <c r="D474" s="233">
        <v>0</v>
      </c>
      <c r="E474" s="196">
        <v>1</v>
      </c>
      <c r="F474" s="197"/>
      <c r="G474" s="140"/>
      <c r="H474" s="140"/>
      <c r="I474" s="140"/>
      <c r="J474" s="143"/>
    </row>
    <row r="475" spans="1:10" x14ac:dyDescent="0.2">
      <c r="A475" s="498" t="s">
        <v>281</v>
      </c>
      <c r="B475" s="498"/>
      <c r="C475" s="498"/>
      <c r="D475" s="498"/>
      <c r="E475" s="198">
        <f>SUM(E469:E474)</f>
        <v>6</v>
      </c>
      <c r="F475" s="199"/>
      <c r="G475" s="146"/>
      <c r="H475" s="146"/>
      <c r="I475" s="146"/>
      <c r="J475" s="147"/>
    </row>
    <row r="476" spans="1:10" x14ac:dyDescent="0.2">
      <c r="A476" s="483"/>
      <c r="B476" s="483"/>
      <c r="C476" s="483"/>
      <c r="D476" s="483"/>
      <c r="E476" s="483"/>
      <c r="F476" s="501"/>
      <c r="G476" s="501"/>
      <c r="H476" s="501"/>
      <c r="I476" s="501"/>
      <c r="J476" s="501"/>
    </row>
    <row r="477" spans="1:10" x14ac:dyDescent="0.2">
      <c r="A477" s="502" t="s">
        <v>282</v>
      </c>
      <c r="B477" s="502"/>
      <c r="C477" s="502"/>
      <c r="D477" s="502"/>
      <c r="E477" s="502"/>
      <c r="F477" s="502"/>
      <c r="G477" s="502"/>
      <c r="H477" s="502"/>
      <c r="I477" s="502"/>
      <c r="J477" s="502"/>
    </row>
    <row r="478" spans="1:10" x14ac:dyDescent="0.2">
      <c r="A478" s="503" t="s">
        <v>283</v>
      </c>
      <c r="B478" s="503"/>
      <c r="C478" s="503"/>
      <c r="D478" s="503"/>
      <c r="E478" s="503"/>
      <c r="F478" s="503"/>
      <c r="G478" s="503"/>
      <c r="H478" s="503"/>
      <c r="I478" s="503"/>
      <c r="J478" s="503"/>
    </row>
    <row r="479" spans="1:10" x14ac:dyDescent="0.2">
      <c r="A479" s="561" t="s">
        <v>622</v>
      </c>
      <c r="B479" s="561"/>
      <c r="C479" s="561"/>
      <c r="D479" s="561"/>
      <c r="E479" s="561"/>
      <c r="F479" s="561"/>
      <c r="G479" s="561"/>
      <c r="H479" s="561"/>
      <c r="I479" s="561"/>
      <c r="J479" s="561"/>
    </row>
    <row r="480" spans="1:10" x14ac:dyDescent="0.2">
      <c r="A480" s="561" t="s">
        <v>623</v>
      </c>
      <c r="B480" s="561"/>
      <c r="C480" s="561"/>
      <c r="D480" s="561"/>
      <c r="E480" s="561"/>
      <c r="F480" s="561"/>
      <c r="G480" s="561"/>
      <c r="H480" s="561"/>
      <c r="I480" s="561"/>
      <c r="J480" s="561"/>
    </row>
    <row r="481" spans="1:10" x14ac:dyDescent="0.2">
      <c r="A481" s="505"/>
      <c r="B481" s="505"/>
      <c r="C481" s="505"/>
      <c r="D481" s="505"/>
      <c r="E481" s="505"/>
      <c r="F481" s="505"/>
      <c r="G481" s="505"/>
      <c r="H481" s="505"/>
      <c r="I481" s="505"/>
      <c r="J481" s="505"/>
    </row>
    <row r="482" spans="1:10" x14ac:dyDescent="0.2">
      <c r="A482" s="506" t="s">
        <v>359</v>
      </c>
      <c r="B482" s="506"/>
      <c r="C482" s="506"/>
      <c r="D482" s="506"/>
      <c r="E482" s="506"/>
      <c r="F482" s="506"/>
      <c r="G482" s="506"/>
      <c r="H482" s="506"/>
      <c r="I482" s="506"/>
      <c r="J482" s="506"/>
    </row>
    <row r="483" spans="1:10" x14ac:dyDescent="0.2">
      <c r="A483" s="483"/>
      <c r="B483" s="483"/>
      <c r="C483" s="483"/>
      <c r="D483" s="483"/>
      <c r="E483" s="483"/>
      <c r="F483" s="483"/>
      <c r="G483" s="483"/>
      <c r="H483" s="483"/>
      <c r="I483" s="483"/>
      <c r="J483" s="483"/>
    </row>
    <row r="484" spans="1:10" x14ac:dyDescent="0.2">
      <c r="A484" s="483"/>
      <c r="B484" s="483"/>
      <c r="C484" s="483"/>
      <c r="D484" s="483"/>
      <c r="E484" s="483"/>
      <c r="F484" s="483"/>
      <c r="G484" s="483"/>
      <c r="H484" s="483"/>
      <c r="I484" s="483"/>
      <c r="J484" s="483"/>
    </row>
    <row r="485" spans="1:10" x14ac:dyDescent="0.2">
      <c r="A485" s="483"/>
      <c r="B485" s="483"/>
      <c r="C485" s="483"/>
      <c r="D485" s="483"/>
      <c r="E485" s="483"/>
      <c r="F485" s="483"/>
      <c r="G485" s="483"/>
      <c r="H485" s="483"/>
      <c r="I485" s="483"/>
      <c r="J485" s="483"/>
    </row>
    <row r="486" spans="1:10" x14ac:dyDescent="0.2">
      <c r="A486" s="483"/>
      <c r="B486" s="483"/>
      <c r="C486" s="483"/>
      <c r="D486" s="483"/>
      <c r="E486" s="483"/>
      <c r="F486" s="483"/>
      <c r="G486" s="483"/>
      <c r="H486" s="483"/>
      <c r="I486" s="483"/>
      <c r="J486" s="483"/>
    </row>
    <row r="487" spans="1:10" ht="27.75" customHeight="1" x14ac:dyDescent="0.2">
      <c r="A487" s="502" t="s">
        <v>289</v>
      </c>
      <c r="B487" s="502"/>
      <c r="C487" s="502"/>
      <c r="D487" s="502"/>
      <c r="E487" s="502"/>
      <c r="F487" s="148" t="str">
        <f>F285</f>
        <v xml:space="preserve"> Actual 2013/14</v>
      </c>
      <c r="G487" s="148" t="str">
        <f t="shared" ref="G487:J487" si="77">G285</f>
        <v xml:space="preserve"> Estimate 2014/15</v>
      </c>
      <c r="H487" s="148" t="str">
        <f t="shared" si="77"/>
        <v xml:space="preserve"> Target 2015/16</v>
      </c>
      <c r="I487" s="148" t="str">
        <f t="shared" si="77"/>
        <v xml:space="preserve"> Target 2016/17</v>
      </c>
      <c r="J487" s="148" t="str">
        <f t="shared" si="77"/>
        <v xml:space="preserve"> Target 2017/18</v>
      </c>
    </row>
    <row r="488" spans="1:10" x14ac:dyDescent="0.2">
      <c r="A488" s="502" t="s">
        <v>295</v>
      </c>
      <c r="B488" s="502"/>
      <c r="C488" s="502"/>
      <c r="D488" s="502"/>
      <c r="E488" s="502"/>
      <c r="F488" s="502"/>
      <c r="G488" s="502"/>
      <c r="H488" s="502"/>
      <c r="I488" s="502"/>
      <c r="J488" s="502"/>
    </row>
    <row r="489" spans="1:10" x14ac:dyDescent="0.2">
      <c r="A489" s="529" t="s">
        <v>624</v>
      </c>
      <c r="B489" s="529"/>
      <c r="C489" s="529"/>
      <c r="D489" s="529"/>
      <c r="E489" s="529"/>
      <c r="F489" s="226"/>
      <c r="G489" s="149"/>
      <c r="H489" s="149"/>
      <c r="I489" s="149"/>
      <c r="J489" s="149"/>
    </row>
    <row r="490" spans="1:10" ht="22.5" customHeight="1" x14ac:dyDescent="0.2">
      <c r="A490" s="563" t="s">
        <v>625</v>
      </c>
      <c r="B490" s="563"/>
      <c r="C490" s="563"/>
      <c r="D490" s="563"/>
      <c r="E490" s="563"/>
      <c r="F490" s="226"/>
      <c r="G490" s="149"/>
      <c r="H490" s="149"/>
      <c r="I490" s="149"/>
      <c r="J490" s="149"/>
    </row>
    <row r="491" spans="1:10" x14ac:dyDescent="0.2">
      <c r="A491" s="561" t="s">
        <v>626</v>
      </c>
      <c r="B491" s="561"/>
      <c r="C491" s="561"/>
      <c r="D491" s="561"/>
      <c r="E491" s="561"/>
      <c r="F491" s="226"/>
      <c r="G491" s="149"/>
      <c r="H491" s="149"/>
      <c r="I491" s="149"/>
      <c r="J491" s="149"/>
    </row>
    <row r="492" spans="1:10" x14ac:dyDescent="0.2">
      <c r="A492" s="557"/>
      <c r="B492" s="557"/>
      <c r="C492" s="557"/>
      <c r="D492" s="557"/>
      <c r="E492" s="557"/>
      <c r="F492" s="226"/>
      <c r="G492" s="149"/>
      <c r="H492" s="149"/>
      <c r="I492" s="149"/>
      <c r="J492" s="149"/>
    </row>
    <row r="493" spans="1:10" ht="23.25" customHeight="1" x14ac:dyDescent="0.2">
      <c r="A493" s="502" t="s">
        <v>300</v>
      </c>
      <c r="B493" s="502"/>
      <c r="C493" s="502"/>
      <c r="D493" s="502"/>
      <c r="E493" s="502"/>
      <c r="F493" s="502"/>
      <c r="G493" s="502"/>
      <c r="H493" s="502"/>
      <c r="I493" s="502"/>
      <c r="J493" s="502"/>
    </row>
    <row r="494" spans="1:10" x14ac:dyDescent="0.2">
      <c r="A494" s="562" t="s">
        <v>627</v>
      </c>
      <c r="B494" s="562"/>
      <c r="C494" s="562"/>
      <c r="D494" s="562"/>
      <c r="E494" s="562"/>
      <c r="F494" s="229"/>
      <c r="G494" s="230"/>
      <c r="H494" s="230"/>
      <c r="I494" s="230"/>
      <c r="J494" s="230"/>
    </row>
    <row r="495" spans="1:10" x14ac:dyDescent="0.2">
      <c r="A495" s="564" t="s">
        <v>628</v>
      </c>
      <c r="B495" s="564"/>
      <c r="C495" s="564"/>
      <c r="D495" s="564"/>
      <c r="E495" s="564"/>
      <c r="F495" s="229"/>
      <c r="G495" s="230"/>
      <c r="H495" s="230"/>
      <c r="I495" s="230"/>
      <c r="J495" s="230"/>
    </row>
    <row r="496" spans="1:10" x14ac:dyDescent="0.2">
      <c r="A496" s="562" t="s">
        <v>629</v>
      </c>
      <c r="B496" s="562"/>
      <c r="C496" s="562"/>
      <c r="D496" s="562"/>
      <c r="E496" s="562"/>
      <c r="F496" s="229"/>
      <c r="G496" s="230"/>
      <c r="H496" s="230"/>
      <c r="I496" s="230"/>
      <c r="J496" s="230"/>
    </row>
    <row r="498" spans="1:10" x14ac:dyDescent="0.2">
      <c r="A498" s="158"/>
      <c r="B498" s="158"/>
      <c r="C498" s="158"/>
      <c r="D498" s="158"/>
      <c r="E498" s="201" t="s">
        <v>332</v>
      </c>
      <c r="F498" s="165"/>
      <c r="G498" s="158"/>
      <c r="H498" s="158"/>
      <c r="I498" s="158"/>
      <c r="J498" s="159" t="s">
        <v>630</v>
      </c>
    </row>
    <row r="499" spans="1:10" ht="34.5" thickBot="1" x14ac:dyDescent="0.25">
      <c r="A499" s="160"/>
      <c r="B499" s="160" t="s">
        <v>181</v>
      </c>
      <c r="C499" s="161"/>
      <c r="D499" s="162"/>
      <c r="E499" s="148" t="str">
        <f t="shared" ref="E499:J499" si="78">E24</f>
        <v>Actuals           2013-2014</v>
      </c>
      <c r="F499" s="148" t="str">
        <f t="shared" si="78"/>
        <v>Approved Estimates          2014-2015</v>
      </c>
      <c r="G499" s="148" t="str">
        <f t="shared" si="78"/>
        <v>Revised Estimates                 2014-2015</v>
      </c>
      <c r="H499" s="148" t="str">
        <f t="shared" si="78"/>
        <v>Budget Estimates      2015-2016</v>
      </c>
      <c r="I499" s="148" t="str">
        <f t="shared" si="78"/>
        <v>Forward Estimates     2016-2017</v>
      </c>
      <c r="J499" s="148" t="str">
        <f t="shared" si="78"/>
        <v>Forward Estimates     2017-2018</v>
      </c>
    </row>
    <row r="500" spans="1:10" x14ac:dyDescent="0.2">
      <c r="A500" s="165" t="s">
        <v>6</v>
      </c>
      <c r="B500" s="165"/>
      <c r="C500" s="165"/>
      <c r="D500" s="165"/>
      <c r="E500" s="158"/>
      <c r="F500" s="166"/>
      <c r="G500" s="166"/>
      <c r="H500" s="166"/>
      <c r="I500" s="158"/>
      <c r="J500" s="158"/>
    </row>
    <row r="501" spans="1:10" x14ac:dyDescent="0.2">
      <c r="A501" s="158"/>
      <c r="B501" s="158" t="s">
        <v>631</v>
      </c>
      <c r="C501" s="158"/>
      <c r="D501" s="158"/>
      <c r="E501" s="167">
        <f t="shared" ref="E501:J501" si="79">E77</f>
        <v>440964.43</v>
      </c>
      <c r="F501" s="167">
        <f t="shared" si="79"/>
        <v>417200</v>
      </c>
      <c r="G501" s="167">
        <f t="shared" si="79"/>
        <v>546900</v>
      </c>
      <c r="H501" s="167">
        <f t="shared" si="79"/>
        <v>555600</v>
      </c>
      <c r="I501" s="167">
        <f t="shared" si="79"/>
        <v>564500</v>
      </c>
      <c r="J501" s="167">
        <f t="shared" si="79"/>
        <v>568800</v>
      </c>
    </row>
    <row r="502" spans="1:10" x14ac:dyDescent="0.2">
      <c r="A502" s="158"/>
      <c r="B502" s="158" t="s">
        <v>91</v>
      </c>
      <c r="C502" s="158"/>
      <c r="D502" s="158"/>
      <c r="E502" s="167">
        <f t="shared" ref="E502:J502" si="80">E164</f>
        <v>692931.77</v>
      </c>
      <c r="F502" s="167">
        <f t="shared" si="80"/>
        <v>733500</v>
      </c>
      <c r="G502" s="167">
        <f t="shared" si="80"/>
        <v>733500</v>
      </c>
      <c r="H502" s="167">
        <f t="shared" si="80"/>
        <v>727000</v>
      </c>
      <c r="I502" s="167">
        <f t="shared" si="80"/>
        <v>751600</v>
      </c>
      <c r="J502" s="167">
        <f t="shared" si="80"/>
        <v>763900</v>
      </c>
    </row>
    <row r="503" spans="1:10" x14ac:dyDescent="0.2">
      <c r="A503" s="158"/>
      <c r="B503" s="158" t="s">
        <v>632</v>
      </c>
      <c r="C503" s="158"/>
      <c r="D503" s="158"/>
      <c r="E503" s="167">
        <f t="shared" ref="E503:J503" si="81">E240</f>
        <v>803641.19</v>
      </c>
      <c r="F503" s="167">
        <f t="shared" si="81"/>
        <v>909500</v>
      </c>
      <c r="G503" s="167">
        <f t="shared" si="81"/>
        <v>909500</v>
      </c>
      <c r="H503" s="167">
        <f t="shared" si="81"/>
        <v>890800</v>
      </c>
      <c r="I503" s="167">
        <f t="shared" si="81"/>
        <v>915500</v>
      </c>
      <c r="J503" s="167">
        <f t="shared" si="81"/>
        <v>942400</v>
      </c>
    </row>
    <row r="504" spans="1:10" x14ac:dyDescent="0.2">
      <c r="A504" s="158"/>
      <c r="B504" s="158" t="s">
        <v>95</v>
      </c>
      <c r="C504" s="158"/>
      <c r="D504" s="158"/>
      <c r="E504" s="167">
        <f t="shared" ref="E504:J504" si="82">E311</f>
        <v>0</v>
      </c>
      <c r="F504" s="167">
        <f t="shared" si="82"/>
        <v>0</v>
      </c>
      <c r="G504" s="167">
        <f t="shared" si="82"/>
        <v>0</v>
      </c>
      <c r="H504" s="167">
        <f t="shared" si="82"/>
        <v>0</v>
      </c>
      <c r="I504" s="167">
        <f t="shared" si="82"/>
        <v>0</v>
      </c>
      <c r="J504" s="167">
        <f t="shared" si="82"/>
        <v>0</v>
      </c>
    </row>
    <row r="505" spans="1:10" x14ac:dyDescent="0.2">
      <c r="A505" s="169"/>
      <c r="B505" s="169" t="s">
        <v>633</v>
      </c>
      <c r="C505" s="169"/>
      <c r="D505" s="169"/>
      <c r="E505" s="167">
        <f t="shared" ref="E505:J505" si="83">E375</f>
        <v>327378.8</v>
      </c>
      <c r="F505" s="167">
        <f t="shared" si="83"/>
        <v>319000</v>
      </c>
      <c r="G505" s="167">
        <f t="shared" si="83"/>
        <v>319000</v>
      </c>
      <c r="H505" s="167">
        <f t="shared" si="83"/>
        <v>326200</v>
      </c>
      <c r="I505" s="167">
        <f t="shared" si="83"/>
        <v>331800</v>
      </c>
      <c r="J505" s="167">
        <f t="shared" si="83"/>
        <v>336100</v>
      </c>
    </row>
    <row r="506" spans="1:10" x14ac:dyDescent="0.2">
      <c r="A506" s="158"/>
      <c r="B506" s="158" t="s">
        <v>99</v>
      </c>
      <c r="C506" s="158"/>
      <c r="D506" s="158"/>
      <c r="E506" s="167">
        <f t="shared" ref="E506:J506" si="84">E446</f>
        <v>177037.93</v>
      </c>
      <c r="F506" s="167">
        <f t="shared" si="84"/>
        <v>174400</v>
      </c>
      <c r="G506" s="167">
        <f t="shared" si="84"/>
        <v>174400</v>
      </c>
      <c r="H506" s="167">
        <f t="shared" si="84"/>
        <v>175700</v>
      </c>
      <c r="I506" s="167">
        <f t="shared" si="84"/>
        <v>177000</v>
      </c>
      <c r="J506" s="167">
        <f t="shared" si="84"/>
        <v>178300</v>
      </c>
    </row>
    <row r="507" spans="1:10" ht="15" thickBot="1" x14ac:dyDescent="0.25">
      <c r="A507" s="158"/>
      <c r="B507" s="158"/>
      <c r="C507" s="165" t="s">
        <v>335</v>
      </c>
      <c r="D507" s="171"/>
      <c r="E507" s="172">
        <f t="shared" ref="E507:G507" si="85">SUM(E501:E506)</f>
        <v>2441954.12</v>
      </c>
      <c r="F507" s="172">
        <f t="shared" si="85"/>
        <v>2553600</v>
      </c>
      <c r="G507" s="172">
        <f t="shared" si="85"/>
        <v>2683300</v>
      </c>
      <c r="H507" s="172">
        <f>SUM(H501:H506)</f>
        <v>2675300</v>
      </c>
      <c r="I507" s="172">
        <f t="shared" ref="I507:J507" si="86">SUM(I501:I506)</f>
        <v>2740400</v>
      </c>
      <c r="J507" s="172">
        <f t="shared" si="86"/>
        <v>2789500</v>
      </c>
    </row>
    <row r="508" spans="1:10" x14ac:dyDescent="0.2">
      <c r="A508" s="173" t="s">
        <v>175</v>
      </c>
      <c r="B508" s="173"/>
      <c r="C508" s="169"/>
      <c r="D508" s="174"/>
      <c r="E508" s="178"/>
      <c r="F508" s="178"/>
      <c r="G508" s="178"/>
      <c r="H508" s="163"/>
      <c r="I508" s="163"/>
      <c r="J508" s="163"/>
    </row>
    <row r="509" spans="1:10" x14ac:dyDescent="0.2">
      <c r="A509" s="158"/>
      <c r="B509" s="158" t="s">
        <v>631</v>
      </c>
      <c r="C509" s="158"/>
      <c r="D509" s="158"/>
      <c r="E509" s="167">
        <f t="shared" ref="E509:J509" si="87">E78</f>
        <v>153108.48000000001</v>
      </c>
      <c r="F509" s="167">
        <f t="shared" si="87"/>
        <v>0</v>
      </c>
      <c r="G509" s="167">
        <f t="shared" si="87"/>
        <v>0</v>
      </c>
      <c r="H509" s="167">
        <f t="shared" si="87"/>
        <v>0</v>
      </c>
      <c r="I509" s="167">
        <f t="shared" si="87"/>
        <v>0</v>
      </c>
      <c r="J509" s="167">
        <f t="shared" si="87"/>
        <v>0</v>
      </c>
    </row>
    <row r="510" spans="1:10" x14ac:dyDescent="0.2">
      <c r="A510" s="158"/>
      <c r="B510" s="158" t="s">
        <v>91</v>
      </c>
      <c r="C510" s="158"/>
      <c r="D510" s="158"/>
      <c r="E510" s="167">
        <f t="shared" ref="E510:J510" si="88">E165</f>
        <v>0</v>
      </c>
      <c r="F510" s="167">
        <f t="shared" si="88"/>
        <v>0</v>
      </c>
      <c r="G510" s="167">
        <f t="shared" si="88"/>
        <v>0</v>
      </c>
      <c r="H510" s="167">
        <f t="shared" si="88"/>
        <v>0</v>
      </c>
      <c r="I510" s="167">
        <f t="shared" si="88"/>
        <v>0</v>
      </c>
      <c r="J510" s="167">
        <f t="shared" si="88"/>
        <v>0</v>
      </c>
    </row>
    <row r="511" spans="1:10" x14ac:dyDescent="0.2">
      <c r="A511" s="158"/>
      <c r="B511" s="158" t="s">
        <v>632</v>
      </c>
      <c r="C511" s="158"/>
      <c r="D511" s="158"/>
      <c r="E511" s="167">
        <f t="shared" ref="E511:J511" si="89">E241</f>
        <v>17412.32</v>
      </c>
      <c r="F511" s="167">
        <f t="shared" si="89"/>
        <v>18200</v>
      </c>
      <c r="G511" s="167">
        <f t="shared" si="89"/>
        <v>18200</v>
      </c>
      <c r="H511" s="167">
        <f t="shared" si="89"/>
        <v>18200</v>
      </c>
      <c r="I511" s="167">
        <f t="shared" si="89"/>
        <v>18200</v>
      </c>
      <c r="J511" s="167">
        <f t="shared" si="89"/>
        <v>18200</v>
      </c>
    </row>
    <row r="512" spans="1:10" x14ac:dyDescent="0.2">
      <c r="A512" s="158"/>
      <c r="B512" s="158" t="s">
        <v>95</v>
      </c>
      <c r="C512" s="158"/>
      <c r="D512" s="158"/>
      <c r="E512" s="167">
        <f t="shared" ref="E512:J512" si="90">E312</f>
        <v>0</v>
      </c>
      <c r="F512" s="167">
        <f t="shared" si="90"/>
        <v>0</v>
      </c>
      <c r="G512" s="167">
        <f t="shared" si="90"/>
        <v>0</v>
      </c>
      <c r="H512" s="167">
        <f t="shared" si="90"/>
        <v>0</v>
      </c>
      <c r="I512" s="167">
        <f t="shared" si="90"/>
        <v>0</v>
      </c>
      <c r="J512" s="167">
        <f t="shared" si="90"/>
        <v>0</v>
      </c>
    </row>
    <row r="513" spans="1:10" x14ac:dyDescent="0.2">
      <c r="A513" s="158"/>
      <c r="B513" s="169" t="s">
        <v>633</v>
      </c>
      <c r="C513" s="169"/>
      <c r="D513" s="169"/>
      <c r="E513" s="167">
        <f t="shared" ref="E513:J513" si="91">E376</f>
        <v>0</v>
      </c>
      <c r="F513" s="167">
        <f t="shared" si="91"/>
        <v>0</v>
      </c>
      <c r="G513" s="167">
        <f t="shared" si="91"/>
        <v>0</v>
      </c>
      <c r="H513" s="167">
        <f t="shared" si="91"/>
        <v>0</v>
      </c>
      <c r="I513" s="167">
        <f t="shared" si="91"/>
        <v>0</v>
      </c>
      <c r="J513" s="167">
        <f t="shared" si="91"/>
        <v>0</v>
      </c>
    </row>
    <row r="514" spans="1:10" x14ac:dyDescent="0.2">
      <c r="A514" s="158"/>
      <c r="B514" s="158" t="s">
        <v>99</v>
      </c>
      <c r="C514" s="158"/>
      <c r="D514" s="158"/>
      <c r="E514" s="167">
        <f t="shared" ref="E514:J514" si="92">E447</f>
        <v>74242.320000000007</v>
      </c>
      <c r="F514" s="167">
        <f t="shared" si="92"/>
        <v>82500</v>
      </c>
      <c r="G514" s="167">
        <f t="shared" si="92"/>
        <v>82500</v>
      </c>
      <c r="H514" s="167">
        <f t="shared" si="92"/>
        <v>88200</v>
      </c>
      <c r="I514" s="167">
        <f t="shared" si="92"/>
        <v>88200</v>
      </c>
      <c r="J514" s="167">
        <f t="shared" si="92"/>
        <v>88200</v>
      </c>
    </row>
    <row r="515" spans="1:10" ht="15" thickBot="1" x14ac:dyDescent="0.25">
      <c r="A515" s="165"/>
      <c r="B515" s="165"/>
      <c r="C515" s="165" t="s">
        <v>336</v>
      </c>
      <c r="D515" s="175"/>
      <c r="E515" s="172">
        <f>SUM(E509:E514)</f>
        <v>244763.12000000002</v>
      </c>
      <c r="F515" s="172">
        <f t="shared" ref="F515:J515" si="93">SUM(F509:F514)</f>
        <v>100700</v>
      </c>
      <c r="G515" s="172">
        <f t="shared" si="93"/>
        <v>100700</v>
      </c>
      <c r="H515" s="172">
        <f t="shared" si="93"/>
        <v>106400</v>
      </c>
      <c r="I515" s="172">
        <f t="shared" si="93"/>
        <v>106400</v>
      </c>
      <c r="J515" s="172">
        <f t="shared" si="93"/>
        <v>106400</v>
      </c>
    </row>
    <row r="516" spans="1:10" x14ac:dyDescent="0.2">
      <c r="A516" s="165" t="s">
        <v>337</v>
      </c>
      <c r="B516" s="158"/>
      <c r="C516" s="158"/>
      <c r="D516" s="176"/>
      <c r="E516" s="177"/>
      <c r="F516" s="177"/>
      <c r="G516" s="177"/>
      <c r="H516" s="177"/>
      <c r="I516" s="177"/>
      <c r="J516" s="177"/>
    </row>
    <row r="517" spans="1:10" x14ac:dyDescent="0.2">
      <c r="A517" s="158"/>
      <c r="B517" s="158" t="s">
        <v>631</v>
      </c>
      <c r="C517" s="158"/>
      <c r="D517" s="158"/>
      <c r="E517" s="167">
        <f t="shared" ref="E517:J517" si="94">E79</f>
        <v>118337.74</v>
      </c>
      <c r="F517" s="167">
        <f t="shared" si="94"/>
        <v>116600</v>
      </c>
      <c r="G517" s="167">
        <f t="shared" si="94"/>
        <v>121600</v>
      </c>
      <c r="H517" s="167">
        <f t="shared" si="94"/>
        <v>121600</v>
      </c>
      <c r="I517" s="167">
        <f t="shared" si="94"/>
        <v>121600</v>
      </c>
      <c r="J517" s="167">
        <f t="shared" si="94"/>
        <v>121600</v>
      </c>
    </row>
    <row r="518" spans="1:10" x14ac:dyDescent="0.2">
      <c r="A518" s="158"/>
      <c r="B518" s="158" t="s">
        <v>91</v>
      </c>
      <c r="C518" s="158"/>
      <c r="D518" s="158"/>
      <c r="E518" s="167">
        <f t="shared" ref="E518:J518" si="95">E166</f>
        <v>189404.27</v>
      </c>
      <c r="F518" s="167">
        <f t="shared" si="95"/>
        <v>196300</v>
      </c>
      <c r="G518" s="167">
        <f t="shared" si="95"/>
        <v>196300</v>
      </c>
      <c r="H518" s="167">
        <f t="shared" si="95"/>
        <v>196300</v>
      </c>
      <c r="I518" s="167">
        <f t="shared" si="95"/>
        <v>196300</v>
      </c>
      <c r="J518" s="167">
        <f t="shared" si="95"/>
        <v>196300</v>
      </c>
    </row>
    <row r="519" spans="1:10" x14ac:dyDescent="0.2">
      <c r="A519" s="158"/>
      <c r="B519" s="158" t="s">
        <v>632</v>
      </c>
      <c r="C519" s="158"/>
      <c r="D519" s="158"/>
      <c r="E519" s="167">
        <f t="shared" ref="E519:J519" si="96">E242</f>
        <v>46468</v>
      </c>
      <c r="F519" s="167">
        <f t="shared" si="96"/>
        <v>41600</v>
      </c>
      <c r="G519" s="167">
        <f t="shared" si="96"/>
        <v>41600</v>
      </c>
      <c r="H519" s="167">
        <f t="shared" si="96"/>
        <v>35600</v>
      </c>
      <c r="I519" s="167">
        <f t="shared" si="96"/>
        <v>35600</v>
      </c>
      <c r="J519" s="167">
        <f t="shared" si="96"/>
        <v>35600</v>
      </c>
    </row>
    <row r="520" spans="1:10" x14ac:dyDescent="0.2">
      <c r="A520" s="158"/>
      <c r="B520" s="158" t="s">
        <v>95</v>
      </c>
      <c r="C520" s="158"/>
      <c r="D520" s="158"/>
      <c r="E520" s="167">
        <f t="shared" ref="E520:J520" si="97">E312</f>
        <v>0</v>
      </c>
      <c r="F520" s="167">
        <f t="shared" si="97"/>
        <v>0</v>
      </c>
      <c r="G520" s="167">
        <f t="shared" si="97"/>
        <v>0</v>
      </c>
      <c r="H520" s="167">
        <f t="shared" si="97"/>
        <v>0</v>
      </c>
      <c r="I520" s="167">
        <f t="shared" si="97"/>
        <v>0</v>
      </c>
      <c r="J520" s="167">
        <f t="shared" si="97"/>
        <v>0</v>
      </c>
    </row>
    <row r="521" spans="1:10" x14ac:dyDescent="0.2">
      <c r="A521" s="158"/>
      <c r="B521" s="169" t="s">
        <v>633</v>
      </c>
      <c r="C521" s="169"/>
      <c r="D521" s="169"/>
      <c r="E521" s="167">
        <f t="shared" ref="E521:J521" si="98">E377</f>
        <v>33120</v>
      </c>
      <c r="F521" s="167">
        <f t="shared" si="98"/>
        <v>35200</v>
      </c>
      <c r="G521" s="167">
        <f t="shared" si="98"/>
        <v>35200</v>
      </c>
      <c r="H521" s="167">
        <f t="shared" si="98"/>
        <v>35200</v>
      </c>
      <c r="I521" s="167">
        <f t="shared" si="98"/>
        <v>35200</v>
      </c>
      <c r="J521" s="167">
        <f t="shared" si="98"/>
        <v>35200</v>
      </c>
    </row>
    <row r="522" spans="1:10" x14ac:dyDescent="0.2">
      <c r="A522" s="158"/>
      <c r="B522" s="158" t="s">
        <v>99</v>
      </c>
      <c r="C522" s="158"/>
      <c r="D522" s="158"/>
      <c r="E522" s="167">
        <f t="shared" ref="E522:J522" si="99">E448</f>
        <v>23138.04</v>
      </c>
      <c r="F522" s="167">
        <f t="shared" si="99"/>
        <v>23200</v>
      </c>
      <c r="G522" s="167">
        <f t="shared" si="99"/>
        <v>23200</v>
      </c>
      <c r="H522" s="167">
        <f t="shared" si="99"/>
        <v>23200</v>
      </c>
      <c r="I522" s="167">
        <f t="shared" si="99"/>
        <v>23200</v>
      </c>
      <c r="J522" s="167">
        <f t="shared" si="99"/>
        <v>23200</v>
      </c>
    </row>
    <row r="523" spans="1:10" ht="15" thickBot="1" x14ac:dyDescent="0.25">
      <c r="A523" s="158"/>
      <c r="B523" s="158"/>
      <c r="C523" s="165" t="s">
        <v>338</v>
      </c>
      <c r="D523" s="176"/>
      <c r="E523" s="172">
        <f t="shared" ref="E523:J523" si="100">SUM(E517:E522)</f>
        <v>410468.05</v>
      </c>
      <c r="F523" s="172">
        <f t="shared" si="100"/>
        <v>412900</v>
      </c>
      <c r="G523" s="172">
        <f t="shared" si="100"/>
        <v>417900</v>
      </c>
      <c r="H523" s="172">
        <f t="shared" si="100"/>
        <v>411900</v>
      </c>
      <c r="I523" s="172">
        <f t="shared" si="100"/>
        <v>411900</v>
      </c>
      <c r="J523" s="172">
        <f t="shared" si="100"/>
        <v>411900</v>
      </c>
    </row>
    <row r="524" spans="1:10" x14ac:dyDescent="0.2">
      <c r="A524" s="176"/>
      <c r="B524" s="165"/>
      <c r="C524" s="158"/>
      <c r="D524" s="176"/>
      <c r="E524" s="178"/>
      <c r="F524" s="178"/>
      <c r="G524" s="178"/>
      <c r="H524" s="178"/>
      <c r="I524" s="178"/>
      <c r="J524" s="178"/>
    </row>
    <row r="525" spans="1:10" x14ac:dyDescent="0.2">
      <c r="A525" s="165" t="s">
        <v>177</v>
      </c>
      <c r="B525" s="158"/>
      <c r="C525" s="158"/>
      <c r="D525" s="176"/>
      <c r="E525" s="166"/>
      <c r="F525" s="166"/>
      <c r="G525" s="166"/>
      <c r="H525" s="166"/>
      <c r="I525" s="166"/>
      <c r="J525" s="166"/>
    </row>
    <row r="526" spans="1:10" x14ac:dyDescent="0.2">
      <c r="A526" s="158"/>
      <c r="B526" s="158" t="s">
        <v>631</v>
      </c>
      <c r="C526" s="158"/>
      <c r="D526" s="158"/>
      <c r="E526" s="167">
        <f t="shared" ref="E526:J526" si="101">E80</f>
        <v>12995024.550000001</v>
      </c>
      <c r="F526" s="167">
        <f t="shared" si="101"/>
        <v>10818600</v>
      </c>
      <c r="G526" s="167">
        <f t="shared" si="101"/>
        <v>13003000</v>
      </c>
      <c r="H526" s="167">
        <f t="shared" si="101"/>
        <v>12402900</v>
      </c>
      <c r="I526" s="167">
        <f t="shared" si="101"/>
        <v>12366700</v>
      </c>
      <c r="J526" s="167">
        <f t="shared" si="101"/>
        <v>12390900</v>
      </c>
    </row>
    <row r="527" spans="1:10" x14ac:dyDescent="0.2">
      <c r="A527" s="158"/>
      <c r="B527" s="158" t="s">
        <v>91</v>
      </c>
      <c r="C527" s="158"/>
      <c r="D527" s="158"/>
      <c r="E527" s="167">
        <f>E167+E168</f>
        <v>4157.3999999999996</v>
      </c>
      <c r="F527" s="167">
        <f t="shared" ref="F527:J527" si="102">F167</f>
        <v>0</v>
      </c>
      <c r="G527" s="167">
        <f t="shared" si="102"/>
        <v>0</v>
      </c>
      <c r="H527" s="167">
        <f t="shared" si="102"/>
        <v>0</v>
      </c>
      <c r="I527" s="167">
        <f t="shared" si="102"/>
        <v>0</v>
      </c>
      <c r="J527" s="167">
        <f t="shared" si="102"/>
        <v>0</v>
      </c>
    </row>
    <row r="528" spans="1:10" x14ac:dyDescent="0.2">
      <c r="A528" s="158"/>
      <c r="B528" s="158" t="s">
        <v>632</v>
      </c>
      <c r="C528" s="158"/>
      <c r="D528" s="158"/>
      <c r="E528" s="167">
        <f t="shared" ref="E528:J528" si="103">E243</f>
        <v>0</v>
      </c>
      <c r="F528" s="167">
        <f t="shared" si="103"/>
        <v>0</v>
      </c>
      <c r="G528" s="167">
        <f t="shared" si="103"/>
        <v>0</v>
      </c>
      <c r="H528" s="167">
        <f t="shared" si="103"/>
        <v>0</v>
      </c>
      <c r="I528" s="167">
        <f t="shared" si="103"/>
        <v>0</v>
      </c>
      <c r="J528" s="167">
        <f t="shared" si="103"/>
        <v>0</v>
      </c>
    </row>
    <row r="529" spans="1:10" x14ac:dyDescent="0.2">
      <c r="A529" s="158"/>
      <c r="B529" s="158" t="s">
        <v>95</v>
      </c>
      <c r="C529" s="158"/>
      <c r="D529" s="158"/>
      <c r="E529" s="167">
        <f t="shared" ref="E529:J529" si="104">E313</f>
        <v>0</v>
      </c>
      <c r="F529" s="167">
        <f t="shared" si="104"/>
        <v>0</v>
      </c>
      <c r="G529" s="167">
        <f t="shared" si="104"/>
        <v>0</v>
      </c>
      <c r="H529" s="167">
        <f t="shared" si="104"/>
        <v>0</v>
      </c>
      <c r="I529" s="167">
        <f t="shared" si="104"/>
        <v>0</v>
      </c>
      <c r="J529" s="167">
        <f t="shared" si="104"/>
        <v>0</v>
      </c>
    </row>
    <row r="530" spans="1:10" x14ac:dyDescent="0.2">
      <c r="A530" s="158"/>
      <c r="B530" s="169" t="s">
        <v>633</v>
      </c>
      <c r="C530" s="169"/>
      <c r="D530" s="169"/>
      <c r="E530" s="167">
        <f t="shared" ref="E530:J530" si="105">E378</f>
        <v>0</v>
      </c>
      <c r="F530" s="167">
        <f t="shared" si="105"/>
        <v>0</v>
      </c>
      <c r="G530" s="167">
        <f t="shared" si="105"/>
        <v>0</v>
      </c>
      <c r="H530" s="167">
        <f t="shared" si="105"/>
        <v>0</v>
      </c>
      <c r="I530" s="167">
        <f t="shared" si="105"/>
        <v>0</v>
      </c>
      <c r="J530" s="167">
        <f t="shared" si="105"/>
        <v>0</v>
      </c>
    </row>
    <row r="531" spans="1:10" x14ac:dyDescent="0.2">
      <c r="A531" s="158"/>
      <c r="B531" s="158" t="s">
        <v>99</v>
      </c>
      <c r="C531" s="158"/>
      <c r="D531" s="158"/>
      <c r="E531" s="167">
        <f t="shared" ref="E531:J531" si="106">E449</f>
        <v>0</v>
      </c>
      <c r="F531" s="167">
        <f t="shared" si="106"/>
        <v>0</v>
      </c>
      <c r="G531" s="167">
        <f t="shared" si="106"/>
        <v>0</v>
      </c>
      <c r="H531" s="167">
        <f t="shared" si="106"/>
        <v>9400</v>
      </c>
      <c r="I531" s="167">
        <f t="shared" si="106"/>
        <v>0</v>
      </c>
      <c r="J531" s="167">
        <f t="shared" si="106"/>
        <v>9400</v>
      </c>
    </row>
    <row r="532" spans="1:10" ht="15" thickBot="1" x14ac:dyDescent="0.25">
      <c r="A532" s="158"/>
      <c r="B532" s="158"/>
      <c r="C532" s="165" t="s">
        <v>339</v>
      </c>
      <c r="D532" s="176"/>
      <c r="E532" s="172">
        <f t="shared" ref="E532:J532" si="107">SUM(E526:E531)</f>
        <v>12999181.950000001</v>
      </c>
      <c r="F532" s="172">
        <f t="shared" si="107"/>
        <v>10818600</v>
      </c>
      <c r="G532" s="172">
        <f t="shared" si="107"/>
        <v>13003000</v>
      </c>
      <c r="H532" s="172">
        <f t="shared" si="107"/>
        <v>12412300</v>
      </c>
      <c r="I532" s="172">
        <f t="shared" si="107"/>
        <v>12366700</v>
      </c>
      <c r="J532" s="172">
        <f t="shared" si="107"/>
        <v>12400300</v>
      </c>
    </row>
    <row r="533" spans="1:10" x14ac:dyDescent="0.2">
      <c r="A533" s="176"/>
      <c r="B533" s="165"/>
      <c r="C533" s="158"/>
      <c r="D533" s="176"/>
      <c r="E533" s="178"/>
      <c r="F533" s="178"/>
      <c r="G533" s="178"/>
      <c r="H533" s="178"/>
      <c r="I533" s="178"/>
      <c r="J533" s="178"/>
    </row>
    <row r="534" spans="1:10" x14ac:dyDescent="0.2">
      <c r="A534" s="179" t="s">
        <v>274</v>
      </c>
      <c r="B534" s="165"/>
      <c r="C534" s="158"/>
      <c r="D534" s="176"/>
      <c r="E534" s="166"/>
      <c r="F534" s="166"/>
      <c r="G534" s="166"/>
      <c r="H534" s="166"/>
      <c r="I534" s="166"/>
      <c r="J534" s="166"/>
    </row>
    <row r="535" spans="1:10" x14ac:dyDescent="0.2">
      <c r="A535" s="169"/>
      <c r="B535" s="158" t="s">
        <v>631</v>
      </c>
      <c r="C535" s="158"/>
      <c r="D535" s="158"/>
      <c r="E535" s="167">
        <f>E95</f>
        <v>1791202.3200000003</v>
      </c>
      <c r="F535" s="167">
        <f t="shared" ref="F535:J535" si="108">F95</f>
        <v>1842700</v>
      </c>
      <c r="G535" s="167">
        <f t="shared" si="108"/>
        <v>1842700</v>
      </c>
      <c r="H535" s="167">
        <f t="shared" si="108"/>
        <v>2327700</v>
      </c>
      <c r="I535" s="167">
        <f t="shared" si="108"/>
        <v>2140200</v>
      </c>
      <c r="J535" s="167">
        <f t="shared" si="108"/>
        <v>2140200</v>
      </c>
    </row>
    <row r="536" spans="1:10" x14ac:dyDescent="0.2">
      <c r="A536" s="169"/>
      <c r="B536" s="158" t="s">
        <v>91</v>
      </c>
      <c r="C536" s="158"/>
      <c r="D536" s="158"/>
      <c r="E536" s="167">
        <f t="shared" ref="E536:J536" si="109">E180</f>
        <v>2159851.98</v>
      </c>
      <c r="F536" s="167">
        <f t="shared" si="109"/>
        <v>2515300</v>
      </c>
      <c r="G536" s="167">
        <f t="shared" si="109"/>
        <v>2530300</v>
      </c>
      <c r="H536" s="167">
        <f t="shared" si="109"/>
        <v>5990300</v>
      </c>
      <c r="I536" s="167">
        <f t="shared" si="109"/>
        <v>5990300</v>
      </c>
      <c r="J536" s="167">
        <f t="shared" si="109"/>
        <v>5990300</v>
      </c>
    </row>
    <row r="537" spans="1:10" x14ac:dyDescent="0.2">
      <c r="A537" s="169"/>
      <c r="B537" s="158" t="s">
        <v>632</v>
      </c>
      <c r="C537" s="158"/>
      <c r="D537" s="158"/>
      <c r="E537" s="167">
        <f t="shared" ref="E537:J537" si="110">E252</f>
        <v>188985.74</v>
      </c>
      <c r="F537" s="167">
        <f t="shared" si="110"/>
        <v>189000</v>
      </c>
      <c r="G537" s="167">
        <f t="shared" si="110"/>
        <v>189000</v>
      </c>
      <c r="H537" s="167">
        <f t="shared" si="110"/>
        <v>197000</v>
      </c>
      <c r="I537" s="167">
        <f t="shared" si="110"/>
        <v>197000</v>
      </c>
      <c r="J537" s="167">
        <f t="shared" si="110"/>
        <v>197000</v>
      </c>
    </row>
    <row r="538" spans="1:10" x14ac:dyDescent="0.2">
      <c r="A538" s="169"/>
      <c r="B538" s="158" t="s">
        <v>95</v>
      </c>
      <c r="C538" s="158"/>
      <c r="D538" s="158"/>
      <c r="E538" s="167">
        <f t="shared" ref="E538:J538" si="111">E325</f>
        <v>17492.43</v>
      </c>
      <c r="F538" s="167">
        <f t="shared" si="111"/>
        <v>79000</v>
      </c>
      <c r="G538" s="167">
        <f t="shared" si="111"/>
        <v>79000</v>
      </c>
      <c r="H538" s="167">
        <f t="shared" si="111"/>
        <v>92000</v>
      </c>
      <c r="I538" s="167">
        <f t="shared" si="111"/>
        <v>92000</v>
      </c>
      <c r="J538" s="167">
        <f t="shared" si="111"/>
        <v>92000</v>
      </c>
    </row>
    <row r="539" spans="1:10" x14ac:dyDescent="0.2">
      <c r="A539" s="158"/>
      <c r="B539" s="169" t="s">
        <v>633</v>
      </c>
      <c r="C539" s="169"/>
      <c r="D539" s="169"/>
      <c r="E539" s="167">
        <f t="shared" ref="E539:J539" si="112">E390</f>
        <v>7034636.3700000001</v>
      </c>
      <c r="F539" s="167">
        <f t="shared" si="112"/>
        <v>7994500</v>
      </c>
      <c r="G539" s="167">
        <f t="shared" si="112"/>
        <v>7994500</v>
      </c>
      <c r="H539" s="167">
        <f t="shared" si="112"/>
        <v>7491000</v>
      </c>
      <c r="I539" s="167">
        <f t="shared" si="112"/>
        <v>7491000</v>
      </c>
      <c r="J539" s="167">
        <f t="shared" si="112"/>
        <v>7491000</v>
      </c>
    </row>
    <row r="540" spans="1:10" x14ac:dyDescent="0.2">
      <c r="A540" s="169"/>
      <c r="B540" s="158" t="s">
        <v>99</v>
      </c>
      <c r="C540" s="158"/>
      <c r="D540" s="158"/>
      <c r="E540" s="167">
        <f t="shared" ref="E540:J540" si="113">E457</f>
        <v>21592.080000000002</v>
      </c>
      <c r="F540" s="167">
        <f t="shared" si="113"/>
        <v>29700</v>
      </c>
      <c r="G540" s="167">
        <f t="shared" si="113"/>
        <v>29700</v>
      </c>
      <c r="H540" s="167">
        <f t="shared" si="113"/>
        <v>35200</v>
      </c>
      <c r="I540" s="167">
        <f t="shared" si="113"/>
        <v>35200</v>
      </c>
      <c r="J540" s="167">
        <f t="shared" si="113"/>
        <v>35200</v>
      </c>
    </row>
    <row r="541" spans="1:10" ht="15" thickBot="1" x14ac:dyDescent="0.25">
      <c r="A541" s="158"/>
      <c r="B541" s="158"/>
      <c r="C541" s="158" t="s">
        <v>340</v>
      </c>
      <c r="D541" s="171"/>
      <c r="E541" s="172">
        <f t="shared" ref="E541:J541" si="114">SUM(E535:E540)</f>
        <v>11213760.92</v>
      </c>
      <c r="F541" s="172">
        <f t="shared" si="114"/>
        <v>12650200</v>
      </c>
      <c r="G541" s="172">
        <f t="shared" si="114"/>
        <v>12665200</v>
      </c>
      <c r="H541" s="172">
        <f t="shared" si="114"/>
        <v>16133200</v>
      </c>
      <c r="I541" s="172">
        <f t="shared" si="114"/>
        <v>15945700</v>
      </c>
      <c r="J541" s="172">
        <f t="shared" si="114"/>
        <v>15945700</v>
      </c>
    </row>
    <row r="542" spans="1:10" x14ac:dyDescent="0.2">
      <c r="A542" s="158"/>
      <c r="B542" s="158"/>
      <c r="C542" s="158"/>
      <c r="D542" s="176"/>
      <c r="E542" s="178"/>
      <c r="F542" s="178"/>
      <c r="G542" s="178"/>
      <c r="H542" s="163"/>
      <c r="I542" s="163"/>
      <c r="J542" s="163"/>
    </row>
    <row r="543" spans="1:10" x14ac:dyDescent="0.2">
      <c r="A543" s="180" t="s">
        <v>14</v>
      </c>
      <c r="B543" s="158"/>
      <c r="C543" s="158"/>
      <c r="D543" s="158"/>
      <c r="E543" s="158"/>
      <c r="F543" s="158"/>
      <c r="G543" s="158"/>
      <c r="H543" s="158"/>
      <c r="I543" s="158"/>
      <c r="J543" s="158"/>
    </row>
    <row r="544" spans="1:10" x14ac:dyDescent="0.2">
      <c r="A544" s="169"/>
      <c r="B544" s="158" t="s">
        <v>631</v>
      </c>
      <c r="C544" s="158"/>
      <c r="D544" s="158"/>
      <c r="E544" s="167">
        <f t="shared" ref="E544:J544" si="115">E106</f>
        <v>2779530.8499999996</v>
      </c>
      <c r="F544" s="167">
        <f t="shared" si="115"/>
        <v>827200</v>
      </c>
      <c r="G544" s="167">
        <f t="shared" si="115"/>
        <v>839900</v>
      </c>
      <c r="H544" s="167">
        <f t="shared" si="115"/>
        <v>0</v>
      </c>
      <c r="I544" s="167">
        <f t="shared" si="115"/>
        <v>0</v>
      </c>
      <c r="J544" s="167">
        <f t="shared" si="115"/>
        <v>0</v>
      </c>
    </row>
    <row r="545" spans="1:10" x14ac:dyDescent="0.2">
      <c r="A545" s="169"/>
      <c r="B545" s="158" t="s">
        <v>91</v>
      </c>
      <c r="C545" s="158"/>
      <c r="D545" s="158"/>
      <c r="E545" s="167">
        <f t="shared" ref="E545:J545" si="116">E187</f>
        <v>0</v>
      </c>
      <c r="F545" s="167">
        <f t="shared" si="116"/>
        <v>0</v>
      </c>
      <c r="G545" s="167">
        <f t="shared" si="116"/>
        <v>0</v>
      </c>
      <c r="H545" s="167">
        <f t="shared" si="116"/>
        <v>0</v>
      </c>
      <c r="I545" s="167">
        <f t="shared" si="116"/>
        <v>0</v>
      </c>
      <c r="J545" s="167">
        <f t="shared" si="116"/>
        <v>0</v>
      </c>
    </row>
    <row r="546" spans="1:10" x14ac:dyDescent="0.2">
      <c r="A546" s="169"/>
      <c r="B546" s="158" t="s">
        <v>632</v>
      </c>
      <c r="C546" s="158"/>
      <c r="D546" s="158"/>
      <c r="E546" s="167">
        <f t="shared" ref="E546:J546" si="117">E260</f>
        <v>0</v>
      </c>
      <c r="F546" s="167">
        <f t="shared" si="117"/>
        <v>0</v>
      </c>
      <c r="G546" s="167">
        <f t="shared" si="117"/>
        <v>0</v>
      </c>
      <c r="H546" s="167">
        <f t="shared" si="117"/>
        <v>0</v>
      </c>
      <c r="I546" s="167">
        <f t="shared" si="117"/>
        <v>0</v>
      </c>
      <c r="J546" s="167">
        <f t="shared" si="117"/>
        <v>0</v>
      </c>
    </row>
    <row r="547" spans="1:10" x14ac:dyDescent="0.2">
      <c r="A547" s="169"/>
      <c r="B547" s="158" t="s">
        <v>95</v>
      </c>
      <c r="C547" s="158"/>
      <c r="D547" s="158"/>
      <c r="E547" s="167">
        <f t="shared" ref="E547:J547" si="118">E333</f>
        <v>0</v>
      </c>
      <c r="F547" s="167">
        <f t="shared" si="118"/>
        <v>0</v>
      </c>
      <c r="G547" s="167">
        <f t="shared" si="118"/>
        <v>0</v>
      </c>
      <c r="H547" s="167">
        <f t="shared" si="118"/>
        <v>0</v>
      </c>
      <c r="I547" s="167">
        <f t="shared" si="118"/>
        <v>0</v>
      </c>
      <c r="J547" s="167">
        <f t="shared" si="118"/>
        <v>0</v>
      </c>
    </row>
    <row r="548" spans="1:10" x14ac:dyDescent="0.2">
      <c r="A548" s="169"/>
      <c r="B548" s="169" t="s">
        <v>633</v>
      </c>
      <c r="C548" s="169"/>
      <c r="D548" s="169"/>
      <c r="E548" s="167">
        <f t="shared" ref="E548:J548" si="119">E397</f>
        <v>0</v>
      </c>
      <c r="F548" s="167">
        <f t="shared" si="119"/>
        <v>0</v>
      </c>
      <c r="G548" s="167">
        <f t="shared" si="119"/>
        <v>0</v>
      </c>
      <c r="H548" s="167">
        <f t="shared" si="119"/>
        <v>0</v>
      </c>
      <c r="I548" s="167">
        <f t="shared" si="119"/>
        <v>0</v>
      </c>
      <c r="J548" s="167">
        <f t="shared" si="119"/>
        <v>0</v>
      </c>
    </row>
    <row r="549" spans="1:10" x14ac:dyDescent="0.2">
      <c r="A549" s="169"/>
      <c r="B549" s="158" t="s">
        <v>99</v>
      </c>
      <c r="C549" s="158"/>
      <c r="D549" s="158"/>
      <c r="E549" s="167">
        <f t="shared" ref="E549:J549" si="120">E465</f>
        <v>0</v>
      </c>
      <c r="F549" s="167">
        <f t="shared" si="120"/>
        <v>0</v>
      </c>
      <c r="G549" s="167">
        <f t="shared" si="120"/>
        <v>0</v>
      </c>
      <c r="H549" s="167">
        <f t="shared" si="120"/>
        <v>0</v>
      </c>
      <c r="I549" s="167">
        <f t="shared" si="120"/>
        <v>0</v>
      </c>
      <c r="J549" s="167">
        <f t="shared" si="120"/>
        <v>0</v>
      </c>
    </row>
    <row r="550" spans="1:10" ht="15" thickBot="1" x14ac:dyDescent="0.25">
      <c r="A550" s="179"/>
      <c r="B550" s="179" t="s">
        <v>56</v>
      </c>
      <c r="C550" s="176"/>
      <c r="D550" s="158"/>
      <c r="E550" s="172">
        <f t="shared" ref="E550:J550" si="121">SUM(E544:E549)</f>
        <v>2779530.8499999996</v>
      </c>
      <c r="F550" s="172">
        <f t="shared" si="121"/>
        <v>827200</v>
      </c>
      <c r="G550" s="172">
        <f t="shared" si="121"/>
        <v>839900</v>
      </c>
      <c r="H550" s="172">
        <f t="shared" si="121"/>
        <v>0</v>
      </c>
      <c r="I550" s="172">
        <f t="shared" si="121"/>
        <v>0</v>
      </c>
      <c r="J550" s="172">
        <f t="shared" si="121"/>
        <v>0</v>
      </c>
    </row>
    <row r="551" spans="1:10" x14ac:dyDescent="0.2">
      <c r="A551" s="158"/>
      <c r="B551" s="158"/>
      <c r="C551" s="158"/>
      <c r="D551" s="158"/>
      <c r="E551" s="178"/>
      <c r="F551" s="178"/>
      <c r="G551" s="178"/>
      <c r="H551" s="163"/>
      <c r="I551" s="163"/>
      <c r="J551" s="163"/>
    </row>
    <row r="552" spans="1:10" ht="15" thickBot="1" x14ac:dyDescent="0.25">
      <c r="A552" s="158"/>
      <c r="B552" s="158"/>
      <c r="C552" s="158"/>
      <c r="D552" s="158"/>
      <c r="E552" s="176"/>
      <c r="F552" s="203" t="s">
        <v>341</v>
      </c>
      <c r="G552" s="176"/>
      <c r="H552" s="176"/>
      <c r="I552" s="181"/>
      <c r="J552" s="181"/>
    </row>
    <row r="553" spans="1:10" ht="15" thickTop="1" x14ac:dyDescent="0.2">
      <c r="A553" s="182"/>
      <c r="B553" s="182"/>
      <c r="C553" s="182"/>
      <c r="D553" s="182"/>
      <c r="E553" s="182"/>
      <c r="F553" s="204"/>
      <c r="G553" s="182"/>
      <c r="H553" s="182"/>
      <c r="I553" s="182"/>
      <c r="J553" s="182"/>
    </row>
    <row r="554" spans="1:10" x14ac:dyDescent="0.2">
      <c r="A554" s="183"/>
      <c r="B554" s="183">
        <v>210</v>
      </c>
      <c r="C554" s="158" t="s">
        <v>6</v>
      </c>
      <c r="D554" s="158"/>
      <c r="E554" s="167">
        <f t="shared" ref="E554:J569" si="122">SUMIF($A$54:$A$967,$B554,E$54:E$967)</f>
        <v>2441954.12</v>
      </c>
      <c r="F554" s="167">
        <f t="shared" si="122"/>
        <v>2553600</v>
      </c>
      <c r="G554" s="167">
        <f t="shared" si="122"/>
        <v>2683300</v>
      </c>
      <c r="H554" s="167">
        <f t="shared" si="122"/>
        <v>2675300</v>
      </c>
      <c r="I554" s="167">
        <f t="shared" si="122"/>
        <v>2740400</v>
      </c>
      <c r="J554" s="167">
        <f t="shared" si="122"/>
        <v>2789500</v>
      </c>
    </row>
    <row r="555" spans="1:10" x14ac:dyDescent="0.2">
      <c r="A555" s="183"/>
      <c r="B555" s="183">
        <v>212</v>
      </c>
      <c r="C555" s="158" t="s">
        <v>8</v>
      </c>
      <c r="D555" s="158"/>
      <c r="E555" s="167">
        <f t="shared" si="122"/>
        <v>244763.12000000002</v>
      </c>
      <c r="F555" s="167">
        <f t="shared" si="122"/>
        <v>100700</v>
      </c>
      <c r="G555" s="167">
        <f t="shared" si="122"/>
        <v>100700</v>
      </c>
      <c r="H555" s="167">
        <f t="shared" si="122"/>
        <v>106400</v>
      </c>
      <c r="I555" s="167">
        <f t="shared" si="122"/>
        <v>106400</v>
      </c>
      <c r="J555" s="167">
        <f t="shared" si="122"/>
        <v>106400</v>
      </c>
    </row>
    <row r="556" spans="1:10" x14ac:dyDescent="0.2">
      <c r="A556" s="183"/>
      <c r="B556" s="183">
        <v>213</v>
      </c>
      <c r="C556" s="158" t="s">
        <v>182</v>
      </c>
      <c r="D556" s="158"/>
      <c r="E556" s="167">
        <f t="shared" si="122"/>
        <v>0</v>
      </c>
      <c r="F556" s="167">
        <f t="shared" si="122"/>
        <v>0</v>
      </c>
      <c r="G556" s="167">
        <f t="shared" si="122"/>
        <v>0</v>
      </c>
      <c r="H556" s="167">
        <f t="shared" si="122"/>
        <v>0</v>
      </c>
      <c r="I556" s="167">
        <f t="shared" si="122"/>
        <v>0</v>
      </c>
      <c r="J556" s="167">
        <f t="shared" si="122"/>
        <v>0</v>
      </c>
    </row>
    <row r="557" spans="1:10" x14ac:dyDescent="0.2">
      <c r="A557" s="183"/>
      <c r="B557" s="183">
        <v>216</v>
      </c>
      <c r="C557" s="158" t="s">
        <v>9</v>
      </c>
      <c r="D557" s="158"/>
      <c r="E557" s="167">
        <f t="shared" si="122"/>
        <v>410468.05</v>
      </c>
      <c r="F557" s="167">
        <f t="shared" si="122"/>
        <v>412900</v>
      </c>
      <c r="G557" s="167">
        <f t="shared" si="122"/>
        <v>417900</v>
      </c>
      <c r="H557" s="167">
        <f t="shared" si="122"/>
        <v>411900</v>
      </c>
      <c r="I557" s="167">
        <f t="shared" si="122"/>
        <v>411900</v>
      </c>
      <c r="J557" s="167">
        <f t="shared" si="122"/>
        <v>411900</v>
      </c>
    </row>
    <row r="558" spans="1:10" x14ac:dyDescent="0.2">
      <c r="A558" s="183"/>
      <c r="B558" s="183">
        <v>218</v>
      </c>
      <c r="C558" s="158" t="s">
        <v>183</v>
      </c>
      <c r="D558" s="158"/>
      <c r="E558" s="167">
        <f t="shared" si="122"/>
        <v>12995024.550000001</v>
      </c>
      <c r="F558" s="167">
        <f t="shared" si="122"/>
        <v>10818600</v>
      </c>
      <c r="G558" s="167">
        <f t="shared" si="122"/>
        <v>13003000</v>
      </c>
      <c r="H558" s="167">
        <f t="shared" si="122"/>
        <v>12412300</v>
      </c>
      <c r="I558" s="167">
        <f t="shared" si="122"/>
        <v>12366700</v>
      </c>
      <c r="J558" s="167">
        <f t="shared" si="122"/>
        <v>12400300</v>
      </c>
    </row>
    <row r="559" spans="1:10" x14ac:dyDescent="0.2">
      <c r="A559" s="183"/>
      <c r="B559" s="183">
        <v>219</v>
      </c>
      <c r="C559" s="158" t="s">
        <v>184</v>
      </c>
      <c r="D559" s="158"/>
      <c r="E559" s="167">
        <f t="shared" si="122"/>
        <v>4157.3999999999996</v>
      </c>
      <c r="F559" s="167">
        <f t="shared" si="122"/>
        <v>0</v>
      </c>
      <c r="G559" s="167">
        <f t="shared" si="122"/>
        <v>0</v>
      </c>
      <c r="H559" s="167">
        <f t="shared" si="122"/>
        <v>0</v>
      </c>
      <c r="I559" s="167">
        <f t="shared" si="122"/>
        <v>0</v>
      </c>
      <c r="J559" s="167">
        <f t="shared" si="122"/>
        <v>0</v>
      </c>
    </row>
    <row r="560" spans="1:10" x14ac:dyDescent="0.2">
      <c r="A560" s="183"/>
      <c r="B560" s="183">
        <v>220</v>
      </c>
      <c r="C560" s="158" t="s">
        <v>185</v>
      </c>
      <c r="D560" s="158"/>
      <c r="E560" s="167">
        <f t="shared" si="122"/>
        <v>0</v>
      </c>
      <c r="F560" s="167">
        <f t="shared" si="122"/>
        <v>0</v>
      </c>
      <c r="G560" s="167">
        <f t="shared" si="122"/>
        <v>0</v>
      </c>
      <c r="H560" s="167">
        <f t="shared" si="122"/>
        <v>0</v>
      </c>
      <c r="I560" s="167">
        <f t="shared" si="122"/>
        <v>0</v>
      </c>
      <c r="J560" s="167">
        <f t="shared" si="122"/>
        <v>0</v>
      </c>
    </row>
    <row r="561" spans="1:10" x14ac:dyDescent="0.2">
      <c r="A561" s="183"/>
      <c r="B561" s="183">
        <v>222</v>
      </c>
      <c r="C561" s="158" t="s">
        <v>186</v>
      </c>
      <c r="D561" s="158"/>
      <c r="E561" s="167">
        <f t="shared" si="122"/>
        <v>33368.54</v>
      </c>
      <c r="F561" s="167">
        <f t="shared" si="122"/>
        <v>37700</v>
      </c>
      <c r="G561" s="167">
        <f t="shared" si="122"/>
        <v>37700</v>
      </c>
      <c r="H561" s="167">
        <f t="shared" si="122"/>
        <v>37700</v>
      </c>
      <c r="I561" s="167">
        <f t="shared" si="122"/>
        <v>37700</v>
      </c>
      <c r="J561" s="167">
        <f t="shared" si="122"/>
        <v>37700</v>
      </c>
    </row>
    <row r="562" spans="1:10" x14ac:dyDescent="0.2">
      <c r="A562" s="183"/>
      <c r="B562" s="183">
        <v>224</v>
      </c>
      <c r="C562" s="158" t="s">
        <v>187</v>
      </c>
      <c r="D562" s="158"/>
      <c r="E562" s="167">
        <f t="shared" si="122"/>
        <v>1418270.6800000002</v>
      </c>
      <c r="F562" s="167">
        <f t="shared" si="122"/>
        <v>1492000</v>
      </c>
      <c r="G562" s="167">
        <f t="shared" si="122"/>
        <v>1492000</v>
      </c>
      <c r="H562" s="167">
        <f t="shared" si="122"/>
        <v>1492000</v>
      </c>
      <c r="I562" s="167">
        <f t="shared" si="122"/>
        <v>1492000</v>
      </c>
      <c r="J562" s="167">
        <f t="shared" si="122"/>
        <v>1492000</v>
      </c>
    </row>
    <row r="563" spans="1:10" x14ac:dyDescent="0.2">
      <c r="A563" s="183"/>
      <c r="B563" s="183">
        <v>226</v>
      </c>
      <c r="C563" s="158" t="s">
        <v>188</v>
      </c>
      <c r="D563" s="158"/>
      <c r="E563" s="167">
        <f t="shared" si="122"/>
        <v>69664.69</v>
      </c>
      <c r="F563" s="167">
        <f t="shared" si="122"/>
        <v>83800</v>
      </c>
      <c r="G563" s="167">
        <f t="shared" si="122"/>
        <v>83800</v>
      </c>
      <c r="H563" s="167">
        <f t="shared" si="122"/>
        <v>74800</v>
      </c>
      <c r="I563" s="167">
        <f t="shared" si="122"/>
        <v>74800</v>
      </c>
      <c r="J563" s="167">
        <f t="shared" si="122"/>
        <v>74800</v>
      </c>
    </row>
    <row r="564" spans="1:10" x14ac:dyDescent="0.2">
      <c r="A564" s="183"/>
      <c r="B564" s="183">
        <v>228</v>
      </c>
      <c r="C564" s="158" t="s">
        <v>189</v>
      </c>
      <c r="D564" s="158"/>
      <c r="E564" s="167">
        <f t="shared" si="122"/>
        <v>162629.25</v>
      </c>
      <c r="F564" s="167">
        <f t="shared" si="122"/>
        <v>190000</v>
      </c>
      <c r="G564" s="167">
        <f t="shared" si="122"/>
        <v>190000</v>
      </c>
      <c r="H564" s="167">
        <f t="shared" si="122"/>
        <v>187000</v>
      </c>
      <c r="I564" s="167">
        <f t="shared" si="122"/>
        <v>187000</v>
      </c>
      <c r="J564" s="167">
        <f t="shared" si="122"/>
        <v>187000</v>
      </c>
    </row>
    <row r="565" spans="1:10" x14ac:dyDescent="0.2">
      <c r="A565" s="183"/>
      <c r="B565" s="183">
        <v>229</v>
      </c>
      <c r="C565" s="158" t="s">
        <v>190</v>
      </c>
      <c r="D565" s="158"/>
      <c r="E565" s="167">
        <f t="shared" si="122"/>
        <v>70361.960000000006</v>
      </c>
      <c r="F565" s="167">
        <f t="shared" si="122"/>
        <v>84600</v>
      </c>
      <c r="G565" s="167">
        <f t="shared" si="122"/>
        <v>84600</v>
      </c>
      <c r="H565" s="167">
        <f t="shared" si="122"/>
        <v>86100</v>
      </c>
      <c r="I565" s="167">
        <f t="shared" si="122"/>
        <v>86100</v>
      </c>
      <c r="J565" s="167">
        <f t="shared" si="122"/>
        <v>86100</v>
      </c>
    </row>
    <row r="566" spans="1:10" x14ac:dyDescent="0.2">
      <c r="A566" s="183"/>
      <c r="B566" s="183">
        <v>230</v>
      </c>
      <c r="C566" s="158" t="s">
        <v>191</v>
      </c>
      <c r="D566" s="158"/>
      <c r="E566" s="167">
        <f t="shared" si="122"/>
        <v>31766.059999999998</v>
      </c>
      <c r="F566" s="167">
        <f t="shared" si="122"/>
        <v>35500</v>
      </c>
      <c r="G566" s="167">
        <f t="shared" si="122"/>
        <v>49500</v>
      </c>
      <c r="H566" s="167">
        <f t="shared" si="122"/>
        <v>36000</v>
      </c>
      <c r="I566" s="167">
        <f t="shared" si="122"/>
        <v>36000</v>
      </c>
      <c r="J566" s="167">
        <f t="shared" si="122"/>
        <v>36000</v>
      </c>
    </row>
    <row r="567" spans="1:10" x14ac:dyDescent="0.2">
      <c r="A567" s="183"/>
      <c r="B567" s="183">
        <v>232</v>
      </c>
      <c r="C567" s="158" t="s">
        <v>192</v>
      </c>
      <c r="D567" s="158"/>
      <c r="E567" s="167">
        <f t="shared" si="122"/>
        <v>267484.32</v>
      </c>
      <c r="F567" s="167">
        <f t="shared" si="122"/>
        <v>361900</v>
      </c>
      <c r="G567" s="167">
        <f t="shared" si="122"/>
        <v>361900</v>
      </c>
      <c r="H567" s="167">
        <f t="shared" si="122"/>
        <v>510100</v>
      </c>
      <c r="I567" s="167">
        <f t="shared" si="122"/>
        <v>510100</v>
      </c>
      <c r="J567" s="167">
        <f t="shared" si="122"/>
        <v>510100</v>
      </c>
    </row>
    <row r="568" spans="1:10" x14ac:dyDescent="0.2">
      <c r="A568" s="183"/>
      <c r="B568" s="183">
        <v>234</v>
      </c>
      <c r="C568" s="158" t="s">
        <v>193</v>
      </c>
      <c r="D568" s="158"/>
      <c r="E568" s="167">
        <f t="shared" si="122"/>
        <v>317200</v>
      </c>
      <c r="F568" s="167">
        <f t="shared" si="122"/>
        <v>390900</v>
      </c>
      <c r="G568" s="167">
        <f t="shared" si="122"/>
        <v>390900</v>
      </c>
      <c r="H568" s="167">
        <f t="shared" si="122"/>
        <v>390900</v>
      </c>
      <c r="I568" s="167">
        <f t="shared" si="122"/>
        <v>390900</v>
      </c>
      <c r="J568" s="167">
        <f t="shared" si="122"/>
        <v>390900</v>
      </c>
    </row>
    <row r="569" spans="1:10" x14ac:dyDescent="0.2">
      <c r="A569" s="183"/>
      <c r="B569" s="183">
        <v>236</v>
      </c>
      <c r="C569" s="158" t="s">
        <v>194</v>
      </c>
      <c r="D569" s="158"/>
      <c r="E569" s="167">
        <f t="shared" si="122"/>
        <v>420606.52</v>
      </c>
      <c r="F569" s="167">
        <f t="shared" si="122"/>
        <v>1228000</v>
      </c>
      <c r="G569" s="167">
        <f t="shared" si="122"/>
        <v>988000</v>
      </c>
      <c r="H569" s="167">
        <f t="shared" si="122"/>
        <v>4553000</v>
      </c>
      <c r="I569" s="167">
        <f t="shared" si="122"/>
        <v>4365500</v>
      </c>
      <c r="J569" s="167">
        <f t="shared" si="122"/>
        <v>4365500</v>
      </c>
    </row>
    <row r="570" spans="1:10" x14ac:dyDescent="0.2">
      <c r="A570" s="183"/>
      <c r="B570" s="183">
        <v>238</v>
      </c>
      <c r="C570" s="158" t="s">
        <v>195</v>
      </c>
      <c r="D570" s="158"/>
      <c r="E570" s="167">
        <f t="shared" ref="E570:J585" si="123">SUMIF($A$54:$A$967,$B570,E$54:E$967)</f>
        <v>0</v>
      </c>
      <c r="F570" s="167">
        <f t="shared" si="123"/>
        <v>0</v>
      </c>
      <c r="G570" s="167">
        <f t="shared" si="123"/>
        <v>0</v>
      </c>
      <c r="H570" s="167">
        <f t="shared" si="123"/>
        <v>0</v>
      </c>
      <c r="I570" s="167">
        <f t="shared" si="123"/>
        <v>0</v>
      </c>
      <c r="J570" s="167">
        <f t="shared" si="123"/>
        <v>0</v>
      </c>
    </row>
    <row r="571" spans="1:10" x14ac:dyDescent="0.2">
      <c r="A571" s="183"/>
      <c r="B571" s="183">
        <v>240</v>
      </c>
      <c r="C571" s="158" t="s">
        <v>196</v>
      </c>
      <c r="D571" s="158"/>
      <c r="E571" s="167">
        <f t="shared" si="123"/>
        <v>0</v>
      </c>
      <c r="F571" s="167">
        <f t="shared" si="123"/>
        <v>0</v>
      </c>
      <c r="G571" s="167">
        <f t="shared" si="123"/>
        <v>0</v>
      </c>
      <c r="H571" s="167">
        <f t="shared" si="123"/>
        <v>0</v>
      </c>
      <c r="I571" s="167">
        <f t="shared" si="123"/>
        <v>0</v>
      </c>
      <c r="J571" s="167">
        <f t="shared" si="123"/>
        <v>0</v>
      </c>
    </row>
    <row r="572" spans="1:10" x14ac:dyDescent="0.2">
      <c r="A572" s="183"/>
      <c r="B572" s="183">
        <v>242</v>
      </c>
      <c r="C572" s="158" t="s">
        <v>197</v>
      </c>
      <c r="D572" s="158"/>
      <c r="E572" s="167">
        <f t="shared" si="123"/>
        <v>1654238.25</v>
      </c>
      <c r="F572" s="167">
        <f t="shared" si="123"/>
        <v>1706800</v>
      </c>
      <c r="G572" s="167">
        <f t="shared" si="123"/>
        <v>1961800</v>
      </c>
      <c r="H572" s="167">
        <f t="shared" si="123"/>
        <v>2161800</v>
      </c>
      <c r="I572" s="167">
        <f t="shared" si="123"/>
        <v>2161800</v>
      </c>
      <c r="J572" s="167">
        <f t="shared" si="123"/>
        <v>2161800</v>
      </c>
    </row>
    <row r="573" spans="1:10" x14ac:dyDescent="0.2">
      <c r="A573" s="183"/>
      <c r="B573" s="183">
        <v>244</v>
      </c>
      <c r="C573" s="158" t="s">
        <v>198</v>
      </c>
      <c r="D573" s="158"/>
      <c r="E573" s="167">
        <f t="shared" si="123"/>
        <v>17085.27</v>
      </c>
      <c r="F573" s="167">
        <f t="shared" si="123"/>
        <v>20000</v>
      </c>
      <c r="G573" s="167">
        <f t="shared" si="123"/>
        <v>20000</v>
      </c>
      <c r="H573" s="167">
        <f t="shared" si="123"/>
        <v>20000</v>
      </c>
      <c r="I573" s="167">
        <f t="shared" si="123"/>
        <v>20000</v>
      </c>
      <c r="J573" s="167">
        <f t="shared" si="123"/>
        <v>20000</v>
      </c>
    </row>
    <row r="574" spans="1:10" x14ac:dyDescent="0.2">
      <c r="A574" s="183"/>
      <c r="B574" s="183">
        <v>246</v>
      </c>
      <c r="C574" s="158" t="s">
        <v>199</v>
      </c>
      <c r="D574" s="158"/>
      <c r="E574" s="167">
        <f t="shared" si="123"/>
        <v>8389.08</v>
      </c>
      <c r="F574" s="167">
        <f t="shared" si="123"/>
        <v>5000</v>
      </c>
      <c r="G574" s="167">
        <f t="shared" si="123"/>
        <v>5000</v>
      </c>
      <c r="H574" s="167">
        <f t="shared" si="123"/>
        <v>5000</v>
      </c>
      <c r="I574" s="167">
        <f t="shared" si="123"/>
        <v>5000</v>
      </c>
      <c r="J574" s="167">
        <f t="shared" si="123"/>
        <v>5000</v>
      </c>
    </row>
    <row r="575" spans="1:10" x14ac:dyDescent="0.2">
      <c r="A575" s="183"/>
      <c r="B575" s="183">
        <v>247</v>
      </c>
      <c r="C575" s="158" t="s">
        <v>200</v>
      </c>
      <c r="D575" s="158"/>
      <c r="E575" s="167">
        <f t="shared" si="123"/>
        <v>0</v>
      </c>
      <c r="F575" s="167">
        <f t="shared" si="123"/>
        <v>0</v>
      </c>
      <c r="G575" s="167">
        <f t="shared" si="123"/>
        <v>0</v>
      </c>
      <c r="H575" s="167">
        <f t="shared" si="123"/>
        <v>0</v>
      </c>
      <c r="I575" s="167">
        <f t="shared" si="123"/>
        <v>0</v>
      </c>
      <c r="J575" s="167">
        <f t="shared" si="123"/>
        <v>0</v>
      </c>
    </row>
    <row r="576" spans="1:10" x14ac:dyDescent="0.2">
      <c r="A576" s="183"/>
      <c r="B576" s="183">
        <v>260</v>
      </c>
      <c r="C576" s="158" t="s">
        <v>201</v>
      </c>
      <c r="D576" s="158"/>
      <c r="E576" s="167">
        <f t="shared" si="123"/>
        <v>12500</v>
      </c>
      <c r="F576" s="167">
        <f t="shared" si="123"/>
        <v>49300</v>
      </c>
      <c r="G576" s="167">
        <f t="shared" si="123"/>
        <v>35300</v>
      </c>
      <c r="H576" s="167">
        <f t="shared" si="123"/>
        <v>54300</v>
      </c>
      <c r="I576" s="167">
        <f t="shared" si="123"/>
        <v>54300</v>
      </c>
      <c r="J576" s="167">
        <f t="shared" si="123"/>
        <v>54300</v>
      </c>
    </row>
    <row r="577" spans="1:10" x14ac:dyDescent="0.2">
      <c r="A577" s="183"/>
      <c r="B577" s="183">
        <v>261</v>
      </c>
      <c r="C577" s="158" t="s">
        <v>202</v>
      </c>
      <c r="D577" s="158"/>
      <c r="E577" s="167">
        <f t="shared" si="123"/>
        <v>6047791.6699999999</v>
      </c>
      <c r="F577" s="167">
        <f t="shared" si="123"/>
        <v>6900000</v>
      </c>
      <c r="G577" s="167">
        <f t="shared" si="123"/>
        <v>6900000</v>
      </c>
      <c r="H577" s="167">
        <f t="shared" si="123"/>
        <v>6400000</v>
      </c>
      <c r="I577" s="167">
        <f t="shared" si="123"/>
        <v>6400000</v>
      </c>
      <c r="J577" s="167">
        <f t="shared" si="123"/>
        <v>6400000</v>
      </c>
    </row>
    <row r="578" spans="1:10" x14ac:dyDescent="0.2">
      <c r="A578" s="183"/>
      <c r="B578" s="183">
        <v>262</v>
      </c>
      <c r="C578" s="158" t="s">
        <v>203</v>
      </c>
      <c r="D578" s="158"/>
      <c r="E578" s="167">
        <f t="shared" si="123"/>
        <v>526975.59000000008</v>
      </c>
      <c r="F578" s="167">
        <f t="shared" si="123"/>
        <v>0</v>
      </c>
      <c r="G578" s="167">
        <f t="shared" si="123"/>
        <v>0</v>
      </c>
      <c r="H578" s="167">
        <f t="shared" si="123"/>
        <v>0</v>
      </c>
      <c r="I578" s="167">
        <f t="shared" si="123"/>
        <v>0</v>
      </c>
      <c r="J578" s="167">
        <f t="shared" si="123"/>
        <v>0</v>
      </c>
    </row>
    <row r="579" spans="1:10" x14ac:dyDescent="0.2">
      <c r="A579" s="183"/>
      <c r="B579" s="183">
        <v>265</v>
      </c>
      <c r="C579" s="158" t="s">
        <v>204</v>
      </c>
      <c r="D579" s="158"/>
      <c r="E579" s="167">
        <f t="shared" si="123"/>
        <v>0</v>
      </c>
      <c r="F579" s="167">
        <f t="shared" si="123"/>
        <v>0</v>
      </c>
      <c r="G579" s="167">
        <f t="shared" si="123"/>
        <v>0</v>
      </c>
      <c r="H579" s="167">
        <f t="shared" si="123"/>
        <v>0</v>
      </c>
      <c r="I579" s="167">
        <f t="shared" si="123"/>
        <v>0</v>
      </c>
      <c r="J579" s="167">
        <f t="shared" si="123"/>
        <v>0</v>
      </c>
    </row>
    <row r="580" spans="1:10" x14ac:dyDescent="0.2">
      <c r="A580" s="183"/>
      <c r="B580" s="183">
        <v>266</v>
      </c>
      <c r="C580" s="158" t="s">
        <v>205</v>
      </c>
      <c r="D580" s="158"/>
      <c r="E580" s="167">
        <f t="shared" si="123"/>
        <v>0</v>
      </c>
      <c r="F580" s="167">
        <f t="shared" si="123"/>
        <v>0</v>
      </c>
      <c r="G580" s="167">
        <f t="shared" si="123"/>
        <v>0</v>
      </c>
      <c r="H580" s="167">
        <f t="shared" si="123"/>
        <v>0</v>
      </c>
      <c r="I580" s="167">
        <f t="shared" si="123"/>
        <v>0</v>
      </c>
      <c r="J580" s="167">
        <f t="shared" si="123"/>
        <v>0</v>
      </c>
    </row>
    <row r="581" spans="1:10" x14ac:dyDescent="0.2">
      <c r="A581" s="183"/>
      <c r="B581" s="183">
        <v>270</v>
      </c>
      <c r="C581" s="158" t="s">
        <v>206</v>
      </c>
      <c r="D581" s="158"/>
      <c r="E581" s="167">
        <f t="shared" si="123"/>
        <v>0</v>
      </c>
      <c r="F581" s="167">
        <f t="shared" si="123"/>
        <v>0</v>
      </c>
      <c r="G581" s="167">
        <f t="shared" si="123"/>
        <v>0</v>
      </c>
      <c r="H581" s="167">
        <f t="shared" si="123"/>
        <v>0</v>
      </c>
      <c r="I581" s="167">
        <f t="shared" si="123"/>
        <v>0</v>
      </c>
      <c r="J581" s="167">
        <f t="shared" si="123"/>
        <v>0</v>
      </c>
    </row>
    <row r="582" spans="1:10" x14ac:dyDescent="0.2">
      <c r="A582" s="183"/>
      <c r="B582" s="183">
        <v>272</v>
      </c>
      <c r="C582" s="158" t="s">
        <v>207</v>
      </c>
      <c r="D582" s="158"/>
      <c r="E582" s="167">
        <f t="shared" si="123"/>
        <v>0</v>
      </c>
      <c r="F582" s="167">
        <f t="shared" si="123"/>
        <v>0</v>
      </c>
      <c r="G582" s="167">
        <f t="shared" si="123"/>
        <v>0</v>
      </c>
      <c r="H582" s="167">
        <f t="shared" si="123"/>
        <v>50000</v>
      </c>
      <c r="I582" s="167">
        <f t="shared" si="123"/>
        <v>50000</v>
      </c>
      <c r="J582" s="167">
        <f t="shared" si="123"/>
        <v>50000</v>
      </c>
    </row>
    <row r="583" spans="1:10" x14ac:dyDescent="0.2">
      <c r="A583" s="183"/>
      <c r="B583" s="183">
        <v>273</v>
      </c>
      <c r="C583" s="158" t="s">
        <v>208</v>
      </c>
      <c r="D583" s="158"/>
      <c r="E583" s="167">
        <f t="shared" si="123"/>
        <v>0</v>
      </c>
      <c r="F583" s="167">
        <f t="shared" si="123"/>
        <v>0</v>
      </c>
      <c r="G583" s="167">
        <f t="shared" si="123"/>
        <v>0</v>
      </c>
      <c r="H583" s="167">
        <f t="shared" si="123"/>
        <v>0</v>
      </c>
      <c r="I583" s="167">
        <f t="shared" si="123"/>
        <v>0</v>
      </c>
      <c r="J583" s="167">
        <f t="shared" si="123"/>
        <v>0</v>
      </c>
    </row>
    <row r="584" spans="1:10" x14ac:dyDescent="0.2">
      <c r="A584" s="183"/>
      <c r="B584" s="183">
        <v>274</v>
      </c>
      <c r="C584" s="158" t="s">
        <v>209</v>
      </c>
      <c r="D584" s="158"/>
      <c r="E584" s="167">
        <f t="shared" si="123"/>
        <v>146750.76</v>
      </c>
      <c r="F584" s="167">
        <f t="shared" si="123"/>
        <v>50000</v>
      </c>
      <c r="G584" s="167">
        <f t="shared" si="123"/>
        <v>50000</v>
      </c>
      <c r="H584" s="167">
        <f t="shared" si="123"/>
        <v>50000</v>
      </c>
      <c r="I584" s="167">
        <f t="shared" si="123"/>
        <v>50000</v>
      </c>
      <c r="J584" s="167">
        <f t="shared" si="123"/>
        <v>50000</v>
      </c>
    </row>
    <row r="585" spans="1:10" x14ac:dyDescent="0.2">
      <c r="A585" s="183"/>
      <c r="B585" s="183">
        <v>275</v>
      </c>
      <c r="C585" s="158" t="s">
        <v>210</v>
      </c>
      <c r="D585" s="158"/>
      <c r="E585" s="167">
        <f t="shared" si="123"/>
        <v>8678.2800000000007</v>
      </c>
      <c r="F585" s="167">
        <f t="shared" si="123"/>
        <v>14700</v>
      </c>
      <c r="G585" s="167">
        <f t="shared" si="123"/>
        <v>14700</v>
      </c>
      <c r="H585" s="167">
        <f t="shared" si="123"/>
        <v>24500</v>
      </c>
      <c r="I585" s="167">
        <f t="shared" si="123"/>
        <v>24500</v>
      </c>
      <c r="J585" s="167">
        <f t="shared" si="123"/>
        <v>24500</v>
      </c>
    </row>
    <row r="586" spans="1:10" x14ac:dyDescent="0.2">
      <c r="A586" s="183"/>
      <c r="B586" s="183">
        <v>276</v>
      </c>
      <c r="C586" s="158" t="s">
        <v>211</v>
      </c>
      <c r="D586" s="158"/>
      <c r="E586" s="167">
        <f t="shared" ref="E586:J596" si="124">SUMIF($A$54:$A$967,$B586,E$54:E$967)</f>
        <v>0</v>
      </c>
      <c r="F586" s="167">
        <f t="shared" si="124"/>
        <v>0</v>
      </c>
      <c r="G586" s="167">
        <f t="shared" si="124"/>
        <v>0</v>
      </c>
      <c r="H586" s="167">
        <f t="shared" si="124"/>
        <v>0</v>
      </c>
      <c r="I586" s="167">
        <f t="shared" si="124"/>
        <v>0</v>
      </c>
      <c r="J586" s="167">
        <f t="shared" si="124"/>
        <v>0</v>
      </c>
    </row>
    <row r="587" spans="1:10" x14ac:dyDescent="0.2">
      <c r="A587" s="183"/>
      <c r="B587" s="183">
        <v>277</v>
      </c>
      <c r="C587" s="158" t="s">
        <v>212</v>
      </c>
      <c r="D587" s="158"/>
      <c r="E587" s="167">
        <f t="shared" si="124"/>
        <v>0</v>
      </c>
      <c r="F587" s="167">
        <f t="shared" si="124"/>
        <v>0</v>
      </c>
      <c r="G587" s="167">
        <f t="shared" si="124"/>
        <v>0</v>
      </c>
      <c r="H587" s="167">
        <f t="shared" si="124"/>
        <v>0</v>
      </c>
      <c r="I587" s="167">
        <f t="shared" si="124"/>
        <v>0</v>
      </c>
      <c r="J587" s="167">
        <f t="shared" si="124"/>
        <v>0</v>
      </c>
    </row>
    <row r="588" spans="1:10" x14ac:dyDescent="0.2">
      <c r="A588" s="183"/>
      <c r="B588" s="183">
        <v>278</v>
      </c>
      <c r="C588" s="158" t="s">
        <v>213</v>
      </c>
      <c r="D588" s="158"/>
      <c r="E588" s="167">
        <f t="shared" si="124"/>
        <v>0</v>
      </c>
      <c r="F588" s="167">
        <f t="shared" si="124"/>
        <v>0</v>
      </c>
      <c r="G588" s="167">
        <f t="shared" si="124"/>
        <v>0</v>
      </c>
      <c r="H588" s="167">
        <f t="shared" si="124"/>
        <v>0</v>
      </c>
      <c r="I588" s="167">
        <f t="shared" si="124"/>
        <v>0</v>
      </c>
      <c r="J588" s="167">
        <f t="shared" si="124"/>
        <v>0</v>
      </c>
    </row>
    <row r="589" spans="1:10" x14ac:dyDescent="0.2">
      <c r="A589" s="183"/>
      <c r="B589" s="183">
        <v>279</v>
      </c>
      <c r="C589" s="158" t="s">
        <v>214</v>
      </c>
      <c r="D589" s="158"/>
      <c r="E589" s="167">
        <f t="shared" si="124"/>
        <v>0</v>
      </c>
      <c r="F589" s="167">
        <f t="shared" si="124"/>
        <v>0</v>
      </c>
      <c r="G589" s="167">
        <f t="shared" si="124"/>
        <v>0</v>
      </c>
      <c r="H589" s="167">
        <f t="shared" si="124"/>
        <v>0</v>
      </c>
      <c r="I589" s="167">
        <f t="shared" si="124"/>
        <v>0</v>
      </c>
      <c r="J589" s="167">
        <f t="shared" si="124"/>
        <v>0</v>
      </c>
    </row>
    <row r="590" spans="1:10" x14ac:dyDescent="0.2">
      <c r="A590" s="183"/>
      <c r="B590" s="183">
        <v>280</v>
      </c>
      <c r="C590" s="158" t="s">
        <v>215</v>
      </c>
      <c r="D590" s="158"/>
      <c r="E590" s="167">
        <f t="shared" si="124"/>
        <v>0</v>
      </c>
      <c r="F590" s="167">
        <f t="shared" si="124"/>
        <v>0</v>
      </c>
      <c r="G590" s="167">
        <f t="shared" si="124"/>
        <v>0</v>
      </c>
      <c r="H590" s="167">
        <f t="shared" si="124"/>
        <v>0</v>
      </c>
      <c r="I590" s="167">
        <f t="shared" si="124"/>
        <v>0</v>
      </c>
      <c r="J590" s="167">
        <f t="shared" si="124"/>
        <v>0</v>
      </c>
    </row>
    <row r="591" spans="1:10" x14ac:dyDescent="0.2">
      <c r="A591" s="183"/>
      <c r="B591" s="183">
        <v>281</v>
      </c>
      <c r="C591" s="158" t="s">
        <v>216</v>
      </c>
      <c r="D591" s="158"/>
      <c r="E591" s="167">
        <f t="shared" si="124"/>
        <v>0</v>
      </c>
      <c r="F591" s="167">
        <f t="shared" si="124"/>
        <v>0</v>
      </c>
      <c r="G591" s="167">
        <f t="shared" si="124"/>
        <v>0</v>
      </c>
      <c r="H591" s="167">
        <f t="shared" si="124"/>
        <v>0</v>
      </c>
      <c r="I591" s="167">
        <f t="shared" si="124"/>
        <v>0</v>
      </c>
      <c r="J591" s="167">
        <f t="shared" si="124"/>
        <v>0</v>
      </c>
    </row>
    <row r="592" spans="1:10" x14ac:dyDescent="0.2">
      <c r="A592" s="183"/>
      <c r="B592" s="183">
        <v>282</v>
      </c>
      <c r="C592" s="158" t="s">
        <v>217</v>
      </c>
      <c r="D592" s="158"/>
      <c r="E592" s="167">
        <f t="shared" si="124"/>
        <v>0</v>
      </c>
      <c r="F592" s="167">
        <f t="shared" si="124"/>
        <v>0</v>
      </c>
      <c r="G592" s="167">
        <f t="shared" si="124"/>
        <v>0</v>
      </c>
      <c r="H592" s="167">
        <f t="shared" si="124"/>
        <v>0</v>
      </c>
      <c r="I592" s="167">
        <f t="shared" si="124"/>
        <v>0</v>
      </c>
      <c r="J592" s="167">
        <f t="shared" si="124"/>
        <v>0</v>
      </c>
    </row>
    <row r="593" spans="1:10" x14ac:dyDescent="0.2">
      <c r="A593" s="234"/>
      <c r="B593" s="183">
        <v>283</v>
      </c>
      <c r="C593" s="169" t="s">
        <v>218</v>
      </c>
      <c r="D593" s="169"/>
      <c r="E593" s="167">
        <f t="shared" si="124"/>
        <v>0</v>
      </c>
      <c r="F593" s="167">
        <f t="shared" si="124"/>
        <v>0</v>
      </c>
      <c r="G593" s="167">
        <f t="shared" si="124"/>
        <v>0</v>
      </c>
      <c r="H593" s="167">
        <f t="shared" si="124"/>
        <v>0</v>
      </c>
      <c r="I593" s="167">
        <f t="shared" si="124"/>
        <v>0</v>
      </c>
      <c r="J593" s="167">
        <f t="shared" si="124"/>
        <v>0</v>
      </c>
    </row>
    <row r="594" spans="1:10" x14ac:dyDescent="0.2">
      <c r="A594" s="183"/>
      <c r="B594" s="183">
        <v>290</v>
      </c>
      <c r="C594" s="158" t="s">
        <v>220</v>
      </c>
      <c r="D594" s="158"/>
      <c r="E594" s="167">
        <f t="shared" si="124"/>
        <v>0</v>
      </c>
      <c r="F594" s="167">
        <f t="shared" si="124"/>
        <v>0</v>
      </c>
      <c r="G594" s="167">
        <f t="shared" si="124"/>
        <v>0</v>
      </c>
      <c r="H594" s="167">
        <f t="shared" si="124"/>
        <v>0</v>
      </c>
      <c r="I594" s="167">
        <f t="shared" si="124"/>
        <v>0</v>
      </c>
      <c r="J594" s="167">
        <f t="shared" si="124"/>
        <v>0</v>
      </c>
    </row>
    <row r="595" spans="1:10" x14ac:dyDescent="0.2">
      <c r="A595" s="234"/>
      <c r="B595" s="183">
        <v>292</v>
      </c>
      <c r="C595" s="169" t="s">
        <v>221</v>
      </c>
      <c r="D595" s="169"/>
      <c r="E595" s="167">
        <f t="shared" si="124"/>
        <v>0</v>
      </c>
      <c r="F595" s="167">
        <f t="shared" si="124"/>
        <v>0</v>
      </c>
      <c r="G595" s="167">
        <f t="shared" si="124"/>
        <v>0</v>
      </c>
      <c r="H595" s="167">
        <f t="shared" si="124"/>
        <v>0</v>
      </c>
      <c r="I595" s="167">
        <f t="shared" si="124"/>
        <v>0</v>
      </c>
      <c r="J595" s="167">
        <f t="shared" si="124"/>
        <v>0</v>
      </c>
    </row>
    <row r="596" spans="1:10" x14ac:dyDescent="0.2">
      <c r="A596" s="234"/>
      <c r="B596" s="183">
        <v>293</v>
      </c>
      <c r="C596" s="169" t="s">
        <v>222</v>
      </c>
      <c r="D596" s="169"/>
      <c r="E596" s="167">
        <f t="shared" si="124"/>
        <v>0</v>
      </c>
      <c r="F596" s="167">
        <f t="shared" si="124"/>
        <v>0</v>
      </c>
      <c r="G596" s="167">
        <f t="shared" si="124"/>
        <v>0</v>
      </c>
      <c r="H596" s="167">
        <f t="shared" si="124"/>
        <v>0</v>
      </c>
      <c r="I596" s="167">
        <f t="shared" si="124"/>
        <v>0</v>
      </c>
      <c r="J596" s="167">
        <f t="shared" si="124"/>
        <v>0</v>
      </c>
    </row>
    <row r="597" spans="1:10" x14ac:dyDescent="0.2">
      <c r="A597" s="158"/>
      <c r="B597" s="183"/>
      <c r="C597" s="165" t="s">
        <v>634</v>
      </c>
      <c r="D597" s="176"/>
      <c r="E597" s="184">
        <f>SUM(E554:E596)</f>
        <v>27310128.160000004</v>
      </c>
      <c r="F597" s="184">
        <f t="shared" ref="F597:J597" si="125">SUM(F554:F596)</f>
        <v>26536000</v>
      </c>
      <c r="G597" s="184">
        <f t="shared" si="125"/>
        <v>28870100</v>
      </c>
      <c r="H597" s="184">
        <f t="shared" si="125"/>
        <v>31739100</v>
      </c>
      <c r="I597" s="184">
        <f t="shared" si="125"/>
        <v>31571100</v>
      </c>
      <c r="J597" s="184">
        <f t="shared" si="125"/>
        <v>31653800</v>
      </c>
    </row>
  </sheetData>
  <mergeCells count="531">
    <mergeCell ref="A496:E496"/>
    <mergeCell ref="A490:E490"/>
    <mergeCell ref="A491:E491"/>
    <mergeCell ref="A492:E492"/>
    <mergeCell ref="A493:J493"/>
    <mergeCell ref="A494:E494"/>
    <mergeCell ref="A495:E495"/>
    <mergeCell ref="A484:J484"/>
    <mergeCell ref="A485:J485"/>
    <mergeCell ref="A486:J486"/>
    <mergeCell ref="A487:E487"/>
    <mergeCell ref="A488:J488"/>
    <mergeCell ref="A489:E489"/>
    <mergeCell ref="A478:J478"/>
    <mergeCell ref="A479:J479"/>
    <mergeCell ref="A480:J480"/>
    <mergeCell ref="A481:J481"/>
    <mergeCell ref="A482:J482"/>
    <mergeCell ref="A483:J483"/>
    <mergeCell ref="A472:C472"/>
    <mergeCell ref="A473:C473"/>
    <mergeCell ref="A474:C474"/>
    <mergeCell ref="A475:D475"/>
    <mergeCell ref="A476:J476"/>
    <mergeCell ref="A477:J477"/>
    <mergeCell ref="A466:J466"/>
    <mergeCell ref="A467:J467"/>
    <mergeCell ref="A468:C468"/>
    <mergeCell ref="A469:C469"/>
    <mergeCell ref="A470:C470"/>
    <mergeCell ref="A471:C471"/>
    <mergeCell ref="I461:I462"/>
    <mergeCell ref="J461:J462"/>
    <mergeCell ref="C462:D462"/>
    <mergeCell ref="C463:D463"/>
    <mergeCell ref="C464:D464"/>
    <mergeCell ref="A465:D465"/>
    <mergeCell ref="B456:D456"/>
    <mergeCell ref="A457:D457"/>
    <mergeCell ref="A458:D458"/>
    <mergeCell ref="A459:I459"/>
    <mergeCell ref="A460:J460"/>
    <mergeCell ref="A461:D461"/>
    <mergeCell ref="E461:E462"/>
    <mergeCell ref="F461:F462"/>
    <mergeCell ref="G461:G462"/>
    <mergeCell ref="H461:H462"/>
    <mergeCell ref="A450:D450"/>
    <mergeCell ref="A451:I451"/>
    <mergeCell ref="B452:D452"/>
    <mergeCell ref="B453:D453"/>
    <mergeCell ref="B454:D454"/>
    <mergeCell ref="B455:D455"/>
    <mergeCell ref="B444:D444"/>
    <mergeCell ref="A445:I445"/>
    <mergeCell ref="B446:D446"/>
    <mergeCell ref="B447:D447"/>
    <mergeCell ref="B448:D448"/>
    <mergeCell ref="B449:D449"/>
    <mergeCell ref="A438:J438"/>
    <mergeCell ref="B439:D439"/>
    <mergeCell ref="B440:D440"/>
    <mergeCell ref="A441:D441"/>
    <mergeCell ref="A442:J442"/>
    <mergeCell ref="A443:J443"/>
    <mergeCell ref="A432:E432"/>
    <mergeCell ref="A433:E433"/>
    <mergeCell ref="A435:J435"/>
    <mergeCell ref="A436:C436"/>
    <mergeCell ref="D436:J436"/>
    <mergeCell ref="A437:J437"/>
    <mergeCell ref="A426:E426"/>
    <mergeCell ref="A427:E427"/>
    <mergeCell ref="A428:E428"/>
    <mergeCell ref="A429:J429"/>
    <mergeCell ref="A430:E430"/>
    <mergeCell ref="A431:E431"/>
    <mergeCell ref="A420:J420"/>
    <mergeCell ref="A421:J421"/>
    <mergeCell ref="A422:E422"/>
    <mergeCell ref="A423:J423"/>
    <mergeCell ref="A424:E424"/>
    <mergeCell ref="A425:E425"/>
    <mergeCell ref="A414:J414"/>
    <mergeCell ref="A415:J415"/>
    <mergeCell ref="A416:J416"/>
    <mergeCell ref="A417:J417"/>
    <mergeCell ref="A418:J418"/>
    <mergeCell ref="A419:J419"/>
    <mergeCell ref="A408:J408"/>
    <mergeCell ref="A409:J409"/>
    <mergeCell ref="A410:J410"/>
    <mergeCell ref="A411:J411"/>
    <mergeCell ref="A412:J412"/>
    <mergeCell ref="A413:J413"/>
    <mergeCell ref="A402:C402"/>
    <mergeCell ref="A403:C403"/>
    <mergeCell ref="A404:C404"/>
    <mergeCell ref="A405:C405"/>
    <mergeCell ref="A406:C406"/>
    <mergeCell ref="A407:D407"/>
    <mergeCell ref="C396:D396"/>
    <mergeCell ref="A397:D397"/>
    <mergeCell ref="A398:J398"/>
    <mergeCell ref="A399:J399"/>
    <mergeCell ref="A400:C400"/>
    <mergeCell ref="A401:C401"/>
    <mergeCell ref="A393:J393"/>
    <mergeCell ref="A394:D394"/>
    <mergeCell ref="E394:E395"/>
    <mergeCell ref="F394:F395"/>
    <mergeCell ref="G394:G395"/>
    <mergeCell ref="H394:H395"/>
    <mergeCell ref="I394:I395"/>
    <mergeCell ref="J394:J395"/>
    <mergeCell ref="C395:D395"/>
    <mergeCell ref="B387:D387"/>
    <mergeCell ref="B388:D388"/>
    <mergeCell ref="B389:D389"/>
    <mergeCell ref="A390:D390"/>
    <mergeCell ref="A391:D391"/>
    <mergeCell ref="A392:I392"/>
    <mergeCell ref="B381:D381"/>
    <mergeCell ref="B382:D382"/>
    <mergeCell ref="B383:D383"/>
    <mergeCell ref="B384:D384"/>
    <mergeCell ref="B385:D385"/>
    <mergeCell ref="B386:D386"/>
    <mergeCell ref="B375:D375"/>
    <mergeCell ref="B376:D376"/>
    <mergeCell ref="B377:D377"/>
    <mergeCell ref="B378:D378"/>
    <mergeCell ref="A379:D379"/>
    <mergeCell ref="A380:I380"/>
    <mergeCell ref="B369:D369"/>
    <mergeCell ref="A370:D370"/>
    <mergeCell ref="A371:J371"/>
    <mergeCell ref="A372:J372"/>
    <mergeCell ref="B373:D373"/>
    <mergeCell ref="A374:I374"/>
    <mergeCell ref="A364:C364"/>
    <mergeCell ref="D364:J364"/>
    <mergeCell ref="A365:J365"/>
    <mergeCell ref="A366:J366"/>
    <mergeCell ref="A367:J367"/>
    <mergeCell ref="B368:D368"/>
    <mergeCell ref="A358:E358"/>
    <mergeCell ref="A359:E359"/>
    <mergeCell ref="A360:E360"/>
    <mergeCell ref="A361:E361"/>
    <mergeCell ref="A362:J362"/>
    <mergeCell ref="A363:J363"/>
    <mergeCell ref="A352:E352"/>
    <mergeCell ref="A353:E353"/>
    <mergeCell ref="A354:E354"/>
    <mergeCell ref="A355:E355"/>
    <mergeCell ref="A356:E356"/>
    <mergeCell ref="A357:J357"/>
    <mergeCell ref="A346:J346"/>
    <mergeCell ref="A347:J347"/>
    <mergeCell ref="A348:J348"/>
    <mergeCell ref="A349:J349"/>
    <mergeCell ref="A350:E350"/>
    <mergeCell ref="A351:J351"/>
    <mergeCell ref="A340:J340"/>
    <mergeCell ref="A341:J341"/>
    <mergeCell ref="A342:J342"/>
    <mergeCell ref="A343:J343"/>
    <mergeCell ref="A344:J344"/>
    <mergeCell ref="A345:J345"/>
    <mergeCell ref="A334:J334"/>
    <mergeCell ref="A335:J335"/>
    <mergeCell ref="A336:C336"/>
    <mergeCell ref="A337:C337"/>
    <mergeCell ref="A338:C338"/>
    <mergeCell ref="A339:D339"/>
    <mergeCell ref="I329:I330"/>
    <mergeCell ref="J329:J330"/>
    <mergeCell ref="C330:D330"/>
    <mergeCell ref="C331:D331"/>
    <mergeCell ref="C332:D332"/>
    <mergeCell ref="A333:D333"/>
    <mergeCell ref="B324:D324"/>
    <mergeCell ref="A325:D325"/>
    <mergeCell ref="A326:D326"/>
    <mergeCell ref="A327:I327"/>
    <mergeCell ref="A328:J328"/>
    <mergeCell ref="A329:D329"/>
    <mergeCell ref="E329:E330"/>
    <mergeCell ref="F329:F330"/>
    <mergeCell ref="G329:G330"/>
    <mergeCell ref="H329:H330"/>
    <mergeCell ref="B318:D318"/>
    <mergeCell ref="B319:D319"/>
    <mergeCell ref="B320:D320"/>
    <mergeCell ref="B321:D321"/>
    <mergeCell ref="B322:D322"/>
    <mergeCell ref="B323:D323"/>
    <mergeCell ref="B312:D312"/>
    <mergeCell ref="B313:D313"/>
    <mergeCell ref="B314:D314"/>
    <mergeCell ref="A315:D315"/>
    <mergeCell ref="A316:I316"/>
    <mergeCell ref="B317:D317"/>
    <mergeCell ref="A306:D306"/>
    <mergeCell ref="A307:J307"/>
    <mergeCell ref="A308:J308"/>
    <mergeCell ref="B309:D309"/>
    <mergeCell ref="A310:I310"/>
    <mergeCell ref="B311:D311"/>
    <mergeCell ref="A300:J300"/>
    <mergeCell ref="A301:J301"/>
    <mergeCell ref="A302:J302"/>
    <mergeCell ref="B303:D303"/>
    <mergeCell ref="B304:D304"/>
    <mergeCell ref="B305:D305"/>
    <mergeCell ref="A294:E294"/>
    <mergeCell ref="A295:E295"/>
    <mergeCell ref="A296:E296"/>
    <mergeCell ref="A297:J297"/>
    <mergeCell ref="A298:J298"/>
    <mergeCell ref="A299:C299"/>
    <mergeCell ref="D299:J299"/>
    <mergeCell ref="A288:E288"/>
    <mergeCell ref="A289:E289"/>
    <mergeCell ref="A290:E290"/>
    <mergeCell ref="A291:E291"/>
    <mergeCell ref="A292:J292"/>
    <mergeCell ref="A293:E293"/>
    <mergeCell ref="A282:J282"/>
    <mergeCell ref="A283:J283"/>
    <mergeCell ref="A284:J284"/>
    <mergeCell ref="A285:E285"/>
    <mergeCell ref="A286:J286"/>
    <mergeCell ref="A287:E287"/>
    <mergeCell ref="A276:J276"/>
    <mergeCell ref="A277:J277"/>
    <mergeCell ref="A278:J278"/>
    <mergeCell ref="A279:J279"/>
    <mergeCell ref="A280:J280"/>
    <mergeCell ref="A281:J281"/>
    <mergeCell ref="A270:D270"/>
    <mergeCell ref="A271:J271"/>
    <mergeCell ref="A272:J272"/>
    <mergeCell ref="A273:J273"/>
    <mergeCell ref="A274:J274"/>
    <mergeCell ref="A275:J275"/>
    <mergeCell ref="A264:C264"/>
    <mergeCell ref="A265:C265"/>
    <mergeCell ref="A266:C266"/>
    <mergeCell ref="A267:C267"/>
    <mergeCell ref="A268:C268"/>
    <mergeCell ref="A269:C269"/>
    <mergeCell ref="C258:D258"/>
    <mergeCell ref="C259:D259"/>
    <mergeCell ref="A260:D260"/>
    <mergeCell ref="A261:J261"/>
    <mergeCell ref="A262:J262"/>
    <mergeCell ref="A263:C263"/>
    <mergeCell ref="A255:J255"/>
    <mergeCell ref="A256:D256"/>
    <mergeCell ref="E256:E257"/>
    <mergeCell ref="F256:F257"/>
    <mergeCell ref="G256:G257"/>
    <mergeCell ref="H256:H257"/>
    <mergeCell ref="I256:I257"/>
    <mergeCell ref="J256:J257"/>
    <mergeCell ref="C257:D257"/>
    <mergeCell ref="B249:D249"/>
    <mergeCell ref="B250:D250"/>
    <mergeCell ref="B251:D251"/>
    <mergeCell ref="A252:D252"/>
    <mergeCell ref="A253:D253"/>
    <mergeCell ref="A254:I254"/>
    <mergeCell ref="B243:D243"/>
    <mergeCell ref="A244:D244"/>
    <mergeCell ref="A245:I245"/>
    <mergeCell ref="B246:D246"/>
    <mergeCell ref="B247:D247"/>
    <mergeCell ref="B248:D248"/>
    <mergeCell ref="A237:J237"/>
    <mergeCell ref="B238:D238"/>
    <mergeCell ref="A239:I239"/>
    <mergeCell ref="B240:D240"/>
    <mergeCell ref="B241:D241"/>
    <mergeCell ref="B242:D242"/>
    <mergeCell ref="A231:J231"/>
    <mergeCell ref="A232:J232"/>
    <mergeCell ref="B233:D233"/>
    <mergeCell ref="B234:D234"/>
    <mergeCell ref="A235:D235"/>
    <mergeCell ref="A236:J236"/>
    <mergeCell ref="A226:E226"/>
    <mergeCell ref="A227:E227"/>
    <mergeCell ref="A228:J228"/>
    <mergeCell ref="A229:J229"/>
    <mergeCell ref="A230:C230"/>
    <mergeCell ref="D230:J230"/>
    <mergeCell ref="A220:E220"/>
    <mergeCell ref="A221:J221"/>
    <mergeCell ref="A222:E222"/>
    <mergeCell ref="A223:E223"/>
    <mergeCell ref="A224:E224"/>
    <mergeCell ref="A225:E225"/>
    <mergeCell ref="A214:J214"/>
    <mergeCell ref="A215:E215"/>
    <mergeCell ref="A216:E216"/>
    <mergeCell ref="A217:E217"/>
    <mergeCell ref="A218:E218"/>
    <mergeCell ref="A219:E219"/>
    <mergeCell ref="A208:J208"/>
    <mergeCell ref="A209:J209"/>
    <mergeCell ref="A210:J210"/>
    <mergeCell ref="A211:J211"/>
    <mergeCell ref="A212:J212"/>
    <mergeCell ref="A213:E213"/>
    <mergeCell ref="A202:J202"/>
    <mergeCell ref="A203:J203"/>
    <mergeCell ref="A204:J204"/>
    <mergeCell ref="A205:J205"/>
    <mergeCell ref="A206:J206"/>
    <mergeCell ref="A207:J207"/>
    <mergeCell ref="A196:C196"/>
    <mergeCell ref="A197:C197"/>
    <mergeCell ref="A198:D198"/>
    <mergeCell ref="A199:J199"/>
    <mergeCell ref="A200:J200"/>
    <mergeCell ref="A201:J201"/>
    <mergeCell ref="A190:C190"/>
    <mergeCell ref="A191:C191"/>
    <mergeCell ref="A192:C192"/>
    <mergeCell ref="A193:C193"/>
    <mergeCell ref="A194:C194"/>
    <mergeCell ref="A195:C195"/>
    <mergeCell ref="J184:J185"/>
    <mergeCell ref="C185:D185"/>
    <mergeCell ref="C186:D186"/>
    <mergeCell ref="A187:D187"/>
    <mergeCell ref="A188:J188"/>
    <mergeCell ref="A189:J189"/>
    <mergeCell ref="A184:D184"/>
    <mergeCell ref="E184:E185"/>
    <mergeCell ref="F184:F185"/>
    <mergeCell ref="G184:G185"/>
    <mergeCell ref="H184:H185"/>
    <mergeCell ref="I184:I185"/>
    <mergeCell ref="B178:D178"/>
    <mergeCell ref="B179:D179"/>
    <mergeCell ref="A180:D180"/>
    <mergeCell ref="A181:D181"/>
    <mergeCell ref="A182:I182"/>
    <mergeCell ref="A183:J183"/>
    <mergeCell ref="B172:D172"/>
    <mergeCell ref="B173:D173"/>
    <mergeCell ref="B174:D174"/>
    <mergeCell ref="B175:D175"/>
    <mergeCell ref="B176:D176"/>
    <mergeCell ref="B177:D177"/>
    <mergeCell ref="B166:D166"/>
    <mergeCell ref="B167:D167"/>
    <mergeCell ref="B168:D168"/>
    <mergeCell ref="A169:D169"/>
    <mergeCell ref="A170:I170"/>
    <mergeCell ref="B171:D171"/>
    <mergeCell ref="A160:J160"/>
    <mergeCell ref="A161:J161"/>
    <mergeCell ref="B162:D162"/>
    <mergeCell ref="A163:I163"/>
    <mergeCell ref="B164:D164"/>
    <mergeCell ref="B165:D165"/>
    <mergeCell ref="A154:J154"/>
    <mergeCell ref="A155:J155"/>
    <mergeCell ref="A156:J156"/>
    <mergeCell ref="B157:D157"/>
    <mergeCell ref="B158:D158"/>
    <mergeCell ref="A159:D159"/>
    <mergeCell ref="A148:E148"/>
    <mergeCell ref="A149:E149"/>
    <mergeCell ref="A150:E150"/>
    <mergeCell ref="A151:J151"/>
    <mergeCell ref="A152:J152"/>
    <mergeCell ref="A153:C153"/>
    <mergeCell ref="D153:J153"/>
    <mergeCell ref="A142:E142"/>
    <mergeCell ref="A143:E143"/>
    <mergeCell ref="A144:J144"/>
    <mergeCell ref="A145:E145"/>
    <mergeCell ref="A146:E146"/>
    <mergeCell ref="A147:E147"/>
    <mergeCell ref="A136:J136"/>
    <mergeCell ref="A137:E137"/>
    <mergeCell ref="A138:E138"/>
    <mergeCell ref="A139:E139"/>
    <mergeCell ref="A140:E140"/>
    <mergeCell ref="A141:E141"/>
    <mergeCell ref="A130:J130"/>
    <mergeCell ref="A131:J131"/>
    <mergeCell ref="A132:J132"/>
    <mergeCell ref="A133:J133"/>
    <mergeCell ref="A134:J134"/>
    <mergeCell ref="A135:E135"/>
    <mergeCell ref="A124:J124"/>
    <mergeCell ref="A125:J125"/>
    <mergeCell ref="A126:J126"/>
    <mergeCell ref="A127:J127"/>
    <mergeCell ref="A128:J128"/>
    <mergeCell ref="A129:J129"/>
    <mergeCell ref="A118:D118"/>
    <mergeCell ref="A119:J119"/>
    <mergeCell ref="A120:J120"/>
    <mergeCell ref="A121:J121"/>
    <mergeCell ref="A122:J122"/>
    <mergeCell ref="A123:J123"/>
    <mergeCell ref="A112:C112"/>
    <mergeCell ref="A113:C113"/>
    <mergeCell ref="A114:C114"/>
    <mergeCell ref="A115:C115"/>
    <mergeCell ref="A116:C116"/>
    <mergeCell ref="A117:C117"/>
    <mergeCell ref="A106:D106"/>
    <mergeCell ref="A107:J107"/>
    <mergeCell ref="A108:J108"/>
    <mergeCell ref="A109:C109"/>
    <mergeCell ref="A110:C110"/>
    <mergeCell ref="A111:C111"/>
    <mergeCell ref="C100:D100"/>
    <mergeCell ref="C101:D101"/>
    <mergeCell ref="C102:D102"/>
    <mergeCell ref="C103:D103"/>
    <mergeCell ref="C104:D104"/>
    <mergeCell ref="C105:D105"/>
    <mergeCell ref="A96:D96"/>
    <mergeCell ref="A97:I97"/>
    <mergeCell ref="A98:J98"/>
    <mergeCell ref="A99:D99"/>
    <mergeCell ref="E99:E100"/>
    <mergeCell ref="F99:F100"/>
    <mergeCell ref="G99:G100"/>
    <mergeCell ref="H99:H100"/>
    <mergeCell ref="I99:I100"/>
    <mergeCell ref="J99:J100"/>
    <mergeCell ref="B90:D90"/>
    <mergeCell ref="B91:D91"/>
    <mergeCell ref="B92:D92"/>
    <mergeCell ref="B93:D93"/>
    <mergeCell ref="B94:D94"/>
    <mergeCell ref="A95:D95"/>
    <mergeCell ref="B84:D84"/>
    <mergeCell ref="B85:D85"/>
    <mergeCell ref="B86:D86"/>
    <mergeCell ref="B87:D87"/>
    <mergeCell ref="B88:D88"/>
    <mergeCell ref="B89:D89"/>
    <mergeCell ref="B78:D78"/>
    <mergeCell ref="B79:D79"/>
    <mergeCell ref="B80:D80"/>
    <mergeCell ref="A81:D81"/>
    <mergeCell ref="A82:I82"/>
    <mergeCell ref="B83:D83"/>
    <mergeCell ref="A72:D72"/>
    <mergeCell ref="A73:J73"/>
    <mergeCell ref="A74:J74"/>
    <mergeCell ref="B75:D75"/>
    <mergeCell ref="A76:I76"/>
    <mergeCell ref="B77:D77"/>
    <mergeCell ref="A67:C67"/>
    <mergeCell ref="D67:J67"/>
    <mergeCell ref="A68:J68"/>
    <mergeCell ref="A69:J69"/>
    <mergeCell ref="B70:D70"/>
    <mergeCell ref="B71:D71"/>
    <mergeCell ref="A61:D61"/>
    <mergeCell ref="A62:J62"/>
    <mergeCell ref="A63:J63"/>
    <mergeCell ref="A64:D64"/>
    <mergeCell ref="A65:J65"/>
    <mergeCell ref="A66:J66"/>
    <mergeCell ref="C55:D55"/>
    <mergeCell ref="C56:D56"/>
    <mergeCell ref="C57:D57"/>
    <mergeCell ref="C58:D58"/>
    <mergeCell ref="A59:D59"/>
    <mergeCell ref="A60:J60"/>
    <mergeCell ref="B49:D49"/>
    <mergeCell ref="A50:D50"/>
    <mergeCell ref="A51:J51"/>
    <mergeCell ref="A52:J52"/>
    <mergeCell ref="C53:D53"/>
    <mergeCell ref="C54:D54"/>
    <mergeCell ref="A43:J43"/>
    <mergeCell ref="A44:J44"/>
    <mergeCell ref="B45:D45"/>
    <mergeCell ref="B46:D46"/>
    <mergeCell ref="B47:D47"/>
    <mergeCell ref="B48:D48"/>
    <mergeCell ref="B37:D37"/>
    <mergeCell ref="B38:D38"/>
    <mergeCell ref="B39:D39"/>
    <mergeCell ref="B40:D40"/>
    <mergeCell ref="A41:D41"/>
    <mergeCell ref="A42:D42"/>
    <mergeCell ref="B31:D31"/>
    <mergeCell ref="A32:D32"/>
    <mergeCell ref="A33:J33"/>
    <mergeCell ref="A34:J34"/>
    <mergeCell ref="B35:D35"/>
    <mergeCell ref="B36:D36"/>
    <mergeCell ref="A25:J25"/>
    <mergeCell ref="B26:D26"/>
    <mergeCell ref="B27:D27"/>
    <mergeCell ref="B28:D28"/>
    <mergeCell ref="B29:D29"/>
    <mergeCell ref="B30:D30"/>
    <mergeCell ref="A22:J22"/>
    <mergeCell ref="A23:J23"/>
    <mergeCell ref="B24:D24"/>
    <mergeCell ref="A13:J13"/>
    <mergeCell ref="A14:J14"/>
    <mergeCell ref="A15:J15"/>
    <mergeCell ref="A16:J16"/>
    <mergeCell ref="A17:J17"/>
    <mergeCell ref="A18:J18"/>
    <mergeCell ref="A1:J1"/>
    <mergeCell ref="A2:J2"/>
    <mergeCell ref="A3:J3"/>
    <mergeCell ref="A10:J10"/>
    <mergeCell ref="A11:J11"/>
    <mergeCell ref="A12:J12"/>
    <mergeCell ref="A19:J19"/>
    <mergeCell ref="A20:J20"/>
    <mergeCell ref="A21:J21"/>
  </mergeCells>
  <printOptions horizontalCentered="1"/>
  <pageMargins left="0.25" right="0.25" top="0.75" bottom="0.75" header="0.3" footer="0.3"/>
  <pageSetup fitToHeight="0" orientation="portrait" r:id="rId1"/>
  <rowBreaks count="15" manualBreakCount="15">
    <brk id="42" min="1" max="9" man="1"/>
    <brk id="65" min="1" max="9" man="1"/>
    <brk id="107" min="1" max="9" man="1"/>
    <brk id="151" min="1" max="9" man="1"/>
    <brk id="188" min="1" max="9" man="1"/>
    <brk id="228" min="1" max="9" man="1"/>
    <brk id="271" min="1" max="9" man="1"/>
    <brk id="297" min="1" max="9" man="1"/>
    <brk id="340" min="1" max="9" man="1"/>
    <brk id="362" min="1" max="9" man="1"/>
    <brk id="434" min="1" max="9" man="1"/>
    <brk id="476" min="1" max="9" man="1"/>
    <brk id="497" min="1" max="9" man="1"/>
    <brk id="533" min="1" max="9" man="1"/>
    <brk id="551" min="1" max="9"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192"/>
  <sheetViews>
    <sheetView view="pageBreakPreview" zoomScaleNormal="100" zoomScaleSheetLayoutView="100" workbookViewId="0">
      <selection sqref="A1:J1"/>
    </sheetView>
  </sheetViews>
  <sheetFormatPr defaultColWidth="9.140625" defaultRowHeight="14.25" x14ac:dyDescent="0.2"/>
  <cols>
    <col min="1" max="1" width="5.710937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ht="15" customHeight="1" x14ac:dyDescent="0.2">
      <c r="A1" s="473" t="s">
        <v>235</v>
      </c>
      <c r="B1" s="473"/>
      <c r="C1" s="474"/>
      <c r="D1" s="474"/>
      <c r="E1" s="474"/>
      <c r="F1" s="474"/>
      <c r="G1" s="474"/>
      <c r="H1" s="474"/>
      <c r="I1" s="474"/>
      <c r="J1" s="474"/>
    </row>
    <row r="2" spans="1:10" ht="15" customHeight="1" x14ac:dyDescent="0.2">
      <c r="A2" s="473" t="s">
        <v>635</v>
      </c>
      <c r="B2" s="473"/>
      <c r="C2" s="483"/>
      <c r="D2" s="483"/>
      <c r="E2" s="483"/>
      <c r="F2" s="483"/>
      <c r="G2" s="483"/>
      <c r="H2" s="483"/>
      <c r="I2" s="483"/>
      <c r="J2" s="483"/>
    </row>
    <row r="3" spans="1:10" ht="15" thickBot="1" x14ac:dyDescent="0.25">
      <c r="A3" s="518"/>
      <c r="B3" s="519"/>
      <c r="C3" s="519"/>
      <c r="D3" s="519"/>
      <c r="E3" s="519"/>
      <c r="F3" s="519"/>
      <c r="G3" s="519"/>
      <c r="H3" s="519"/>
      <c r="I3" s="519"/>
      <c r="J3" s="520"/>
    </row>
    <row r="4" spans="1:10" x14ac:dyDescent="0.2">
      <c r="A4" s="186" t="s">
        <v>237</v>
      </c>
      <c r="B4" s="187" t="s">
        <v>238</v>
      </c>
      <c r="C4" s="187"/>
      <c r="D4" s="187"/>
      <c r="E4" s="187"/>
      <c r="F4" s="187"/>
      <c r="G4" s="188"/>
      <c r="H4" s="188"/>
      <c r="I4" s="188"/>
      <c r="J4" s="189"/>
    </row>
    <row r="5" spans="1:10" x14ac:dyDescent="0.2">
      <c r="A5" s="103"/>
      <c r="B5" s="100" t="s">
        <v>2287</v>
      </c>
      <c r="C5" s="104"/>
      <c r="D5" s="104"/>
      <c r="E5" s="100"/>
      <c r="F5" s="100"/>
      <c r="G5" s="105"/>
      <c r="H5" s="105"/>
      <c r="I5" s="105"/>
      <c r="J5" s="106">
        <f>H50</f>
        <v>629700</v>
      </c>
    </row>
    <row r="6" spans="1:10" x14ac:dyDescent="0.2">
      <c r="A6" s="109" t="s">
        <v>240</v>
      </c>
      <c r="B6" s="110" t="s">
        <v>241</v>
      </c>
      <c r="C6" s="110"/>
      <c r="D6" s="110" t="s">
        <v>636</v>
      </c>
      <c r="E6" s="110"/>
      <c r="F6" s="110"/>
      <c r="G6" s="111"/>
      <c r="H6" s="111"/>
      <c r="I6" s="111"/>
      <c r="J6" s="112"/>
    </row>
    <row r="7" spans="1:10" ht="15" thickBot="1" x14ac:dyDescent="0.25">
      <c r="A7" s="113" t="s">
        <v>243</v>
      </c>
      <c r="B7" s="114" t="s">
        <v>637</v>
      </c>
      <c r="C7" s="114"/>
      <c r="D7" s="115"/>
      <c r="E7" s="115"/>
      <c r="F7" s="115"/>
      <c r="G7" s="117"/>
      <c r="H7" s="117"/>
      <c r="I7" s="117"/>
      <c r="J7" s="118"/>
    </row>
    <row r="8" spans="1:10" x14ac:dyDescent="0.2">
      <c r="A8" s="235"/>
      <c r="B8" s="235"/>
      <c r="C8" s="235"/>
      <c r="D8" s="235"/>
      <c r="E8" s="235"/>
      <c r="F8" s="235"/>
      <c r="G8" s="235"/>
      <c r="H8" s="235"/>
      <c r="I8" s="235"/>
      <c r="J8" s="235"/>
    </row>
    <row r="9" spans="1:10" ht="15" customHeight="1" x14ac:dyDescent="0.2">
      <c r="A9" s="482" t="s">
        <v>245</v>
      </c>
      <c r="B9" s="482"/>
      <c r="C9" s="482"/>
      <c r="D9" s="482"/>
      <c r="E9" s="482"/>
      <c r="F9" s="482"/>
      <c r="G9" s="482"/>
      <c r="H9" s="482"/>
      <c r="I9" s="482"/>
      <c r="J9" s="482"/>
    </row>
    <row r="10" spans="1:10" x14ac:dyDescent="0.2">
      <c r="A10" s="565" t="s">
        <v>409</v>
      </c>
      <c r="B10" s="565"/>
      <c r="C10" s="565"/>
      <c r="D10" s="565"/>
      <c r="E10" s="565"/>
      <c r="F10" s="565"/>
      <c r="G10" s="565"/>
      <c r="H10" s="565"/>
      <c r="I10" s="565"/>
      <c r="J10" s="565"/>
    </row>
    <row r="11" spans="1:10" x14ac:dyDescent="0.2">
      <c r="A11" s="565" t="s">
        <v>638</v>
      </c>
      <c r="B11" s="565"/>
      <c r="C11" s="565"/>
      <c r="D11" s="565"/>
      <c r="E11" s="565"/>
      <c r="F11" s="565"/>
      <c r="G11" s="565"/>
      <c r="H11" s="565"/>
      <c r="I11" s="565"/>
      <c r="J11" s="565"/>
    </row>
    <row r="12" spans="1:10" ht="15" customHeight="1" x14ac:dyDescent="0.2">
      <c r="A12" s="482" t="s">
        <v>247</v>
      </c>
      <c r="B12" s="482"/>
      <c r="C12" s="482"/>
      <c r="D12" s="482"/>
      <c r="E12" s="482"/>
      <c r="F12" s="482"/>
      <c r="G12" s="482"/>
      <c r="H12" s="482"/>
      <c r="I12" s="482"/>
      <c r="J12" s="482"/>
    </row>
    <row r="13" spans="1:10" x14ac:dyDescent="0.2">
      <c r="A13" s="565" t="s">
        <v>639</v>
      </c>
      <c r="B13" s="565"/>
      <c r="C13" s="565"/>
      <c r="D13" s="565"/>
      <c r="E13" s="565"/>
      <c r="F13" s="565"/>
      <c r="G13" s="565"/>
      <c r="H13" s="565"/>
      <c r="I13" s="565"/>
      <c r="J13" s="565"/>
    </row>
    <row r="14" spans="1:10" x14ac:dyDescent="0.2">
      <c r="A14" s="565" t="s">
        <v>640</v>
      </c>
      <c r="B14" s="565"/>
      <c r="C14" s="565"/>
      <c r="D14" s="565"/>
      <c r="E14" s="565"/>
      <c r="F14" s="565"/>
      <c r="G14" s="565"/>
      <c r="H14" s="565"/>
      <c r="I14" s="565"/>
      <c r="J14" s="565"/>
    </row>
    <row r="15" spans="1:10" x14ac:dyDescent="0.2">
      <c r="A15" s="483"/>
      <c r="B15" s="483"/>
      <c r="C15" s="483"/>
      <c r="D15" s="483"/>
      <c r="E15" s="483"/>
      <c r="F15" s="483"/>
      <c r="G15" s="483"/>
      <c r="H15" s="483"/>
      <c r="I15" s="483"/>
      <c r="J15" s="483"/>
    </row>
    <row r="16" spans="1:10" ht="15" customHeight="1" x14ac:dyDescent="0.2">
      <c r="A16" s="482" t="s">
        <v>249</v>
      </c>
      <c r="B16" s="482"/>
      <c r="C16" s="482"/>
      <c r="D16" s="482"/>
      <c r="E16" s="482"/>
      <c r="F16" s="482"/>
      <c r="G16" s="482"/>
      <c r="H16" s="482"/>
      <c r="I16" s="482"/>
      <c r="J16" s="482"/>
    </row>
    <row r="17" spans="1:10" x14ac:dyDescent="0.2">
      <c r="A17" s="565" t="s">
        <v>641</v>
      </c>
      <c r="B17" s="565"/>
      <c r="C17" s="565"/>
      <c r="D17" s="565"/>
      <c r="E17" s="565"/>
      <c r="F17" s="565"/>
      <c r="G17" s="565"/>
      <c r="H17" s="565"/>
      <c r="I17" s="565"/>
      <c r="J17" s="565"/>
    </row>
    <row r="18" spans="1:10" x14ac:dyDescent="0.2">
      <c r="A18" s="565"/>
      <c r="B18" s="565"/>
      <c r="C18" s="565"/>
      <c r="D18" s="565"/>
      <c r="E18" s="565"/>
      <c r="F18" s="565"/>
      <c r="G18" s="565"/>
      <c r="H18" s="565"/>
      <c r="I18" s="565"/>
      <c r="J18" s="565"/>
    </row>
    <row r="19" spans="1:10" ht="15" customHeight="1" x14ac:dyDescent="0.2">
      <c r="A19" s="482" t="s">
        <v>251</v>
      </c>
      <c r="B19" s="482"/>
      <c r="C19" s="482"/>
      <c r="D19" s="482"/>
      <c r="E19" s="482"/>
      <c r="F19" s="482"/>
      <c r="G19" s="482"/>
      <c r="H19" s="482"/>
      <c r="I19" s="482"/>
      <c r="J19" s="482"/>
    </row>
    <row r="20" spans="1:10" s="236" customFormat="1" ht="27.75" customHeight="1" x14ac:dyDescent="0.2">
      <c r="A20" s="566" t="s">
        <v>642</v>
      </c>
      <c r="B20" s="566"/>
      <c r="C20" s="566"/>
      <c r="D20" s="566"/>
      <c r="E20" s="566"/>
      <c r="F20" s="566"/>
      <c r="G20" s="566"/>
      <c r="H20" s="566"/>
      <c r="I20" s="566"/>
      <c r="J20" s="566"/>
    </row>
    <row r="21" spans="1:10" ht="8.4499999999999993" customHeight="1" x14ac:dyDescent="0.2">
      <c r="A21" s="483"/>
      <c r="B21" s="483"/>
      <c r="C21" s="483"/>
      <c r="D21" s="483"/>
      <c r="E21" s="483"/>
      <c r="F21" s="483"/>
      <c r="G21" s="483"/>
      <c r="H21" s="483"/>
      <c r="I21" s="483"/>
      <c r="J21" s="483"/>
    </row>
    <row r="22" spans="1:10" ht="15" customHeight="1" x14ac:dyDescent="0.2">
      <c r="A22" s="482" t="s">
        <v>253</v>
      </c>
      <c r="B22" s="482"/>
      <c r="C22" s="482"/>
      <c r="D22" s="482"/>
      <c r="E22" s="482"/>
      <c r="F22" s="482"/>
      <c r="G22" s="482"/>
      <c r="H22" s="482"/>
      <c r="I22" s="482"/>
      <c r="J22" s="482"/>
    </row>
    <row r="23" spans="1:10" ht="33.75" x14ac:dyDescent="0.2">
      <c r="A23" s="119" t="s">
        <v>225</v>
      </c>
      <c r="B23" s="484" t="s">
        <v>224</v>
      </c>
      <c r="C23" s="484"/>
      <c r="D23" s="484"/>
      <c r="E23" s="120" t="str">
        <f>Summary!$G$25</f>
        <v>Actuals           2013-2014</v>
      </c>
      <c r="F23" s="120" t="str">
        <f>Summary!$H$25</f>
        <v>Approved Estimates          2014-2015</v>
      </c>
      <c r="G23" s="120" t="str">
        <f>Summary!$I$25</f>
        <v>Revised Estimates                 2014-2015</v>
      </c>
      <c r="H23" s="120" t="str">
        <f>Summary!$J$25</f>
        <v>Budget Estimates      2015-2016</v>
      </c>
      <c r="I23" s="120" t="str">
        <f>Summary!$K$25</f>
        <v>Forward Estimates     2016-2017</v>
      </c>
      <c r="J23" s="120" t="str">
        <f>Summary!$L$25</f>
        <v>Forward Estimates     2017-2018</v>
      </c>
    </row>
    <row r="24" spans="1:10" x14ac:dyDescent="0.2">
      <c r="A24" s="482" t="s">
        <v>254</v>
      </c>
      <c r="B24" s="482"/>
      <c r="C24" s="482"/>
      <c r="D24" s="482"/>
      <c r="E24" s="482"/>
      <c r="F24" s="482"/>
      <c r="G24" s="482"/>
      <c r="H24" s="482"/>
      <c r="I24" s="482"/>
      <c r="J24" s="482"/>
    </row>
    <row r="25" spans="1:10" ht="15" customHeight="1" x14ac:dyDescent="0.2">
      <c r="A25" s="237" t="s">
        <v>643</v>
      </c>
      <c r="B25" s="483" t="s">
        <v>644</v>
      </c>
      <c r="C25" s="483"/>
      <c r="D25" s="483"/>
      <c r="E25" s="157">
        <f>E61</f>
        <v>0</v>
      </c>
      <c r="F25" s="155">
        <f t="shared" ref="F25:J25" si="0">F61</f>
        <v>0</v>
      </c>
      <c r="G25" s="157">
        <f t="shared" si="0"/>
        <v>0</v>
      </c>
      <c r="H25" s="156">
        <f t="shared" si="0"/>
        <v>0</v>
      </c>
      <c r="I25" s="157">
        <f t="shared" si="0"/>
        <v>0</v>
      </c>
      <c r="J25" s="157">
        <f t="shared" si="0"/>
        <v>0</v>
      </c>
    </row>
    <row r="26" spans="1:10" ht="15" customHeight="1" x14ac:dyDescent="0.2">
      <c r="A26" s="487" t="s">
        <v>645</v>
      </c>
      <c r="B26" s="487"/>
      <c r="C26" s="487"/>
      <c r="D26" s="487"/>
      <c r="E26" s="124">
        <f t="shared" ref="E26:J26" si="1">SUM(E25:E25)</f>
        <v>0</v>
      </c>
      <c r="F26" s="124">
        <f t="shared" si="1"/>
        <v>0</v>
      </c>
      <c r="G26" s="124">
        <f t="shared" si="1"/>
        <v>0</v>
      </c>
      <c r="H26" s="124">
        <f t="shared" si="1"/>
        <v>0</v>
      </c>
      <c r="I26" s="124">
        <f t="shared" si="1"/>
        <v>0</v>
      </c>
      <c r="J26" s="124">
        <f t="shared" si="1"/>
        <v>0</v>
      </c>
    </row>
    <row r="27" spans="1:10" ht="15" customHeight="1" x14ac:dyDescent="0.2">
      <c r="A27" s="483"/>
      <c r="B27" s="483"/>
      <c r="C27" s="483"/>
      <c r="D27" s="483"/>
      <c r="E27" s="483"/>
      <c r="F27" s="483"/>
      <c r="G27" s="483"/>
      <c r="H27" s="483"/>
      <c r="I27" s="483"/>
      <c r="J27" s="483"/>
    </row>
    <row r="28" spans="1:10" ht="15" customHeight="1" x14ac:dyDescent="0.2">
      <c r="A28" s="482" t="s">
        <v>259</v>
      </c>
      <c r="B28" s="482"/>
      <c r="C28" s="482"/>
      <c r="D28" s="482"/>
      <c r="E28" s="482"/>
      <c r="F28" s="482"/>
      <c r="G28" s="482"/>
      <c r="H28" s="482"/>
      <c r="I28" s="482"/>
      <c r="J28" s="482"/>
    </row>
    <row r="29" spans="1:10" ht="15" customHeight="1" x14ac:dyDescent="0.2">
      <c r="A29" s="237" t="s">
        <v>643</v>
      </c>
      <c r="B29" s="483" t="s">
        <v>644</v>
      </c>
      <c r="C29" s="483"/>
      <c r="D29" s="483"/>
      <c r="E29" s="157">
        <f t="shared" ref="E29:J29" si="2">E82+E88</f>
        <v>511284.51999999996</v>
      </c>
      <c r="F29" s="155">
        <f t="shared" si="2"/>
        <v>722100</v>
      </c>
      <c r="G29" s="157">
        <f t="shared" si="2"/>
        <v>722100</v>
      </c>
      <c r="H29" s="156">
        <f t="shared" si="2"/>
        <v>629700</v>
      </c>
      <c r="I29" s="157">
        <f t="shared" si="2"/>
        <v>673900</v>
      </c>
      <c r="J29" s="157">
        <f t="shared" si="2"/>
        <v>678000</v>
      </c>
    </row>
    <row r="30" spans="1:10" ht="15" customHeight="1" x14ac:dyDescent="0.2">
      <c r="A30" s="486" t="s">
        <v>646</v>
      </c>
      <c r="B30" s="486"/>
      <c r="C30" s="486"/>
      <c r="D30" s="486"/>
      <c r="E30" s="125">
        <f t="shared" ref="E30:J30" si="3">SUM(E29:E29)</f>
        <v>511284.51999999996</v>
      </c>
      <c r="F30" s="125">
        <f t="shared" si="3"/>
        <v>722100</v>
      </c>
      <c r="G30" s="125">
        <f t="shared" si="3"/>
        <v>722100</v>
      </c>
      <c r="H30" s="125">
        <f t="shared" si="3"/>
        <v>629700</v>
      </c>
      <c r="I30" s="125">
        <f t="shared" si="3"/>
        <v>673900</v>
      </c>
      <c r="J30" s="125">
        <f t="shared" si="3"/>
        <v>678000</v>
      </c>
    </row>
    <row r="31" spans="1:10" ht="15" customHeight="1" x14ac:dyDescent="0.2">
      <c r="A31" s="493"/>
      <c r="B31" s="493"/>
      <c r="C31" s="493"/>
      <c r="D31" s="493"/>
      <c r="E31" s="191"/>
      <c r="F31" s="209"/>
      <c r="G31" s="191"/>
      <c r="H31" s="212"/>
      <c r="I31" s="191"/>
      <c r="J31" s="191"/>
    </row>
    <row r="32" spans="1:10" ht="15" customHeight="1" x14ac:dyDescent="0.2">
      <c r="A32" s="491" t="s">
        <v>261</v>
      </c>
      <c r="B32" s="491"/>
      <c r="C32" s="491"/>
      <c r="D32" s="491"/>
      <c r="E32" s="491"/>
      <c r="F32" s="491"/>
      <c r="G32" s="491"/>
      <c r="H32" s="491"/>
      <c r="I32" s="491"/>
      <c r="J32" s="491"/>
    </row>
    <row r="33" spans="1:10" ht="15" customHeight="1" x14ac:dyDescent="0.2">
      <c r="A33" s="484" t="s">
        <v>262</v>
      </c>
      <c r="B33" s="484"/>
      <c r="C33" s="484"/>
      <c r="D33" s="484"/>
      <c r="E33" s="484"/>
      <c r="F33" s="484"/>
      <c r="G33" s="484"/>
      <c r="H33" s="484"/>
      <c r="I33" s="484"/>
      <c r="J33" s="484"/>
    </row>
    <row r="34" spans="1:10" ht="15" customHeight="1" x14ac:dyDescent="0.2">
      <c r="A34" s="191"/>
      <c r="B34" s="483" t="s">
        <v>6</v>
      </c>
      <c r="C34" s="475"/>
      <c r="D34" s="475"/>
      <c r="E34" s="157">
        <f>E124</f>
        <v>246052.69</v>
      </c>
      <c r="F34" s="155">
        <f t="shared" ref="F34:J34" si="4">F124</f>
        <v>339000</v>
      </c>
      <c r="G34" s="157">
        <f t="shared" si="4"/>
        <v>339000</v>
      </c>
      <c r="H34" s="156">
        <f t="shared" si="4"/>
        <v>316100</v>
      </c>
      <c r="I34" s="157">
        <f t="shared" si="4"/>
        <v>340200</v>
      </c>
      <c r="J34" s="157">
        <f t="shared" si="4"/>
        <v>344300</v>
      </c>
    </row>
    <row r="35" spans="1:10" ht="15" customHeight="1" x14ac:dyDescent="0.2">
      <c r="A35" s="191"/>
      <c r="B35" s="483" t="s">
        <v>175</v>
      </c>
      <c r="C35" s="475"/>
      <c r="D35" s="475"/>
      <c r="E35" s="157">
        <f>E128</f>
        <v>0</v>
      </c>
      <c r="F35" s="155">
        <f t="shared" ref="F35:J35" si="5">F128</f>
        <v>0</v>
      </c>
      <c r="G35" s="157">
        <f t="shared" si="5"/>
        <v>0</v>
      </c>
      <c r="H35" s="156">
        <f t="shared" si="5"/>
        <v>0</v>
      </c>
      <c r="I35" s="157">
        <f t="shared" si="5"/>
        <v>0</v>
      </c>
      <c r="J35" s="157">
        <f t="shared" si="5"/>
        <v>0</v>
      </c>
    </row>
    <row r="36" spans="1:10" ht="15" customHeight="1" x14ac:dyDescent="0.2">
      <c r="A36" s="191"/>
      <c r="B36" s="483" t="s">
        <v>263</v>
      </c>
      <c r="C36" s="475"/>
      <c r="D36" s="475"/>
      <c r="E36" s="157">
        <f>E132</f>
        <v>194588.77</v>
      </c>
      <c r="F36" s="155">
        <f t="shared" ref="F36:J36" si="6">F132</f>
        <v>237600</v>
      </c>
      <c r="G36" s="157">
        <f t="shared" si="6"/>
        <v>237600</v>
      </c>
      <c r="H36" s="156">
        <f t="shared" si="6"/>
        <v>217500</v>
      </c>
      <c r="I36" s="157">
        <f t="shared" si="6"/>
        <v>237600</v>
      </c>
      <c r="J36" s="157">
        <f t="shared" si="6"/>
        <v>237600</v>
      </c>
    </row>
    <row r="37" spans="1:10" x14ac:dyDescent="0.2">
      <c r="A37" s="191"/>
      <c r="B37" s="483" t="s">
        <v>177</v>
      </c>
      <c r="C37" s="475"/>
      <c r="D37" s="475"/>
      <c r="E37" s="157">
        <f>E136</f>
        <v>0</v>
      </c>
      <c r="F37" s="155">
        <f t="shared" ref="F37:J37" si="7">F136</f>
        <v>0</v>
      </c>
      <c r="G37" s="157">
        <f t="shared" si="7"/>
        <v>0</v>
      </c>
      <c r="H37" s="156">
        <f t="shared" si="7"/>
        <v>0</v>
      </c>
      <c r="I37" s="157">
        <f t="shared" si="7"/>
        <v>0</v>
      </c>
      <c r="J37" s="157">
        <f t="shared" si="7"/>
        <v>0</v>
      </c>
    </row>
    <row r="38" spans="1:10" ht="15" customHeight="1" x14ac:dyDescent="0.2">
      <c r="A38" s="191"/>
      <c r="B38" s="483" t="s">
        <v>264</v>
      </c>
      <c r="C38" s="475"/>
      <c r="D38" s="475"/>
      <c r="E38" s="157">
        <f>E140</f>
        <v>70643.060000000012</v>
      </c>
      <c r="F38" s="155">
        <f t="shared" ref="F38:J38" si="8">F140</f>
        <v>145500</v>
      </c>
      <c r="G38" s="157">
        <f t="shared" si="8"/>
        <v>145500</v>
      </c>
      <c r="H38" s="156">
        <f t="shared" si="8"/>
        <v>96100</v>
      </c>
      <c r="I38" s="157">
        <f t="shared" si="8"/>
        <v>96100</v>
      </c>
      <c r="J38" s="157">
        <f t="shared" si="8"/>
        <v>96100</v>
      </c>
    </row>
    <row r="39" spans="1:10" ht="15" customHeight="1" x14ac:dyDescent="0.2">
      <c r="A39" s="486" t="s">
        <v>265</v>
      </c>
      <c r="B39" s="486"/>
      <c r="C39" s="486"/>
      <c r="D39" s="486"/>
      <c r="E39" s="125">
        <f t="shared" ref="E39:J39" si="9">SUM(E34:E38)</f>
        <v>511284.51999999996</v>
      </c>
      <c r="F39" s="125">
        <f t="shared" si="9"/>
        <v>722100</v>
      </c>
      <c r="G39" s="125">
        <f t="shared" si="9"/>
        <v>722100</v>
      </c>
      <c r="H39" s="125">
        <f t="shared" si="9"/>
        <v>629700</v>
      </c>
      <c r="I39" s="125">
        <f t="shared" si="9"/>
        <v>673900</v>
      </c>
      <c r="J39" s="125">
        <f t="shared" si="9"/>
        <v>678000</v>
      </c>
    </row>
    <row r="40" spans="1:10" hidden="1" x14ac:dyDescent="0.2">
      <c r="A40" s="484" t="s">
        <v>14</v>
      </c>
      <c r="B40" s="484"/>
      <c r="C40" s="484"/>
      <c r="D40" s="484"/>
      <c r="E40" s="484"/>
      <c r="F40" s="484"/>
      <c r="G40" s="484"/>
      <c r="H40" s="484"/>
      <c r="I40" s="484"/>
      <c r="J40" s="484"/>
    </row>
    <row r="41" spans="1:10" ht="15" hidden="1" customHeight="1" x14ac:dyDescent="0.2">
      <c r="A41" s="119" t="s">
        <v>225</v>
      </c>
      <c r="B41" s="119" t="s">
        <v>226</v>
      </c>
      <c r="C41" s="484" t="s">
        <v>227</v>
      </c>
      <c r="D41" s="488"/>
      <c r="E41" s="126"/>
      <c r="F41" s="209"/>
      <c r="G41" s="126"/>
      <c r="H41" s="126"/>
      <c r="I41" s="126"/>
      <c r="J41" s="126"/>
    </row>
    <row r="42" spans="1:10" ht="15" hidden="1" customHeight="1" x14ac:dyDescent="0.2">
      <c r="A42" s="191">
        <v>13</v>
      </c>
      <c r="B42" s="191" t="s">
        <v>528</v>
      </c>
      <c r="C42" s="483" t="s">
        <v>647</v>
      </c>
      <c r="D42" s="475"/>
      <c r="E42" s="157"/>
      <c r="F42" s="155"/>
      <c r="G42" s="157"/>
      <c r="H42" s="156"/>
      <c r="I42" s="157"/>
      <c r="J42" s="157"/>
    </row>
    <row r="43" spans="1:10" ht="15" hidden="1" customHeight="1" x14ac:dyDescent="0.2">
      <c r="A43" s="191">
        <v>13</v>
      </c>
      <c r="B43" s="191" t="s">
        <v>648</v>
      </c>
      <c r="C43" s="483" t="s">
        <v>649</v>
      </c>
      <c r="D43" s="475"/>
      <c r="E43" s="157"/>
      <c r="F43" s="155"/>
      <c r="G43" s="157"/>
      <c r="H43" s="156"/>
      <c r="I43" s="157"/>
      <c r="J43" s="157"/>
    </row>
    <row r="44" spans="1:10" ht="15" hidden="1" customHeight="1" x14ac:dyDescent="0.2">
      <c r="A44" s="191">
        <v>13</v>
      </c>
      <c r="B44" s="191" t="s">
        <v>648</v>
      </c>
      <c r="C44" s="483" t="s">
        <v>650</v>
      </c>
      <c r="D44" s="475"/>
      <c r="E44" s="157"/>
      <c r="F44" s="155"/>
      <c r="G44" s="157"/>
      <c r="H44" s="156"/>
      <c r="I44" s="157"/>
      <c r="J44" s="157"/>
    </row>
    <row r="45" spans="1:10" hidden="1" x14ac:dyDescent="0.2">
      <c r="A45" s="191">
        <v>13</v>
      </c>
      <c r="B45" s="191" t="s">
        <v>648</v>
      </c>
      <c r="C45" s="483" t="s">
        <v>651</v>
      </c>
      <c r="D45" s="475"/>
      <c r="E45" s="157"/>
      <c r="F45" s="155"/>
      <c r="G45" s="157"/>
      <c r="H45" s="156"/>
      <c r="I45" s="157"/>
      <c r="J45" s="157"/>
    </row>
    <row r="46" spans="1:10" ht="15" hidden="1" customHeight="1" x14ac:dyDescent="0.2">
      <c r="A46" s="191">
        <v>13</v>
      </c>
      <c r="B46" s="191" t="s">
        <v>648</v>
      </c>
      <c r="C46" s="483" t="s">
        <v>652</v>
      </c>
      <c r="D46" s="475"/>
      <c r="E46" s="157"/>
      <c r="F46" s="155"/>
      <c r="G46" s="157"/>
      <c r="H46" s="156"/>
      <c r="I46" s="157"/>
      <c r="J46" s="157"/>
    </row>
    <row r="47" spans="1:10" hidden="1" x14ac:dyDescent="0.2">
      <c r="A47" s="191">
        <v>13</v>
      </c>
      <c r="B47" s="191" t="s">
        <v>648</v>
      </c>
      <c r="C47" s="483" t="s">
        <v>653</v>
      </c>
      <c r="D47" s="475"/>
      <c r="E47" s="157"/>
      <c r="F47" s="155"/>
      <c r="G47" s="157"/>
      <c r="H47" s="156"/>
      <c r="I47" s="157"/>
      <c r="J47" s="157"/>
    </row>
    <row r="48" spans="1:10" hidden="1" x14ac:dyDescent="0.2">
      <c r="A48" s="486" t="s">
        <v>56</v>
      </c>
      <c r="B48" s="486"/>
      <c r="C48" s="486"/>
      <c r="D48" s="486"/>
      <c r="E48" s="125">
        <f>SUM(E42:E47)</f>
        <v>0</v>
      </c>
      <c r="F48" s="125">
        <f>SUM(F42:F47)</f>
        <v>0</v>
      </c>
      <c r="G48" s="125">
        <f t="shared" ref="G48:J48" si="10">SUM(G42:G47)</f>
        <v>0</v>
      </c>
      <c r="H48" s="125">
        <f t="shared" si="10"/>
        <v>0</v>
      </c>
      <c r="I48" s="125">
        <f t="shared" si="10"/>
        <v>0</v>
      </c>
      <c r="J48" s="125">
        <f t="shared" si="10"/>
        <v>0</v>
      </c>
    </row>
    <row r="49" spans="1:10" x14ac:dyDescent="0.2">
      <c r="A49" s="483"/>
      <c r="B49" s="483"/>
      <c r="C49" s="483"/>
      <c r="D49" s="483"/>
      <c r="E49" s="483"/>
      <c r="F49" s="483"/>
      <c r="G49" s="483"/>
      <c r="H49" s="483"/>
      <c r="I49" s="483"/>
      <c r="J49" s="483"/>
    </row>
    <row r="50" spans="1:10" x14ac:dyDescent="0.2">
      <c r="A50" s="487" t="s">
        <v>646</v>
      </c>
      <c r="B50" s="487"/>
      <c r="C50" s="487"/>
      <c r="D50" s="487"/>
      <c r="E50" s="128">
        <f t="shared" ref="E50:J50" si="11">SUM(E39,E48)</f>
        <v>511284.51999999996</v>
      </c>
      <c r="F50" s="128">
        <f t="shared" si="11"/>
        <v>722100</v>
      </c>
      <c r="G50" s="128">
        <f t="shared" si="11"/>
        <v>722100</v>
      </c>
      <c r="H50" s="128">
        <f t="shared" si="11"/>
        <v>629700</v>
      </c>
      <c r="I50" s="128">
        <f t="shared" si="11"/>
        <v>673900</v>
      </c>
      <c r="J50" s="128">
        <f t="shared" si="11"/>
        <v>678000</v>
      </c>
    </row>
    <row r="51" spans="1:10" ht="10.5" customHeight="1" x14ac:dyDescent="0.2">
      <c r="A51" s="483"/>
      <c r="B51" s="483"/>
      <c r="C51" s="483"/>
      <c r="D51" s="483"/>
      <c r="E51" s="483"/>
      <c r="F51" s="483"/>
      <c r="G51" s="483"/>
      <c r="H51" s="483"/>
      <c r="I51" s="483"/>
      <c r="J51" s="483"/>
    </row>
    <row r="52" spans="1:10" ht="15" customHeight="1" x14ac:dyDescent="0.2">
      <c r="A52" s="482" t="s">
        <v>266</v>
      </c>
      <c r="B52" s="482"/>
      <c r="C52" s="482"/>
      <c r="D52" s="482"/>
      <c r="E52" s="482"/>
      <c r="F52" s="482"/>
      <c r="G52" s="482"/>
      <c r="H52" s="482"/>
      <c r="I52" s="482"/>
      <c r="J52" s="482"/>
    </row>
    <row r="53" spans="1:10" ht="15" customHeight="1" x14ac:dyDescent="0.2">
      <c r="A53" s="487" t="s">
        <v>267</v>
      </c>
      <c r="B53" s="487"/>
      <c r="C53" s="487"/>
      <c r="D53" s="487"/>
      <c r="E53" s="130"/>
      <c r="F53" s="130"/>
      <c r="G53" s="130"/>
      <c r="H53" s="129"/>
      <c r="I53" s="130"/>
      <c r="J53" s="130"/>
    </row>
    <row r="54" spans="1:10" ht="15" customHeight="1" x14ac:dyDescent="0.2">
      <c r="A54" s="483"/>
      <c r="B54" s="483"/>
      <c r="C54" s="483"/>
      <c r="D54" s="483"/>
      <c r="E54" s="483"/>
      <c r="F54" s="483"/>
      <c r="G54" s="483"/>
      <c r="H54" s="483"/>
      <c r="I54" s="483"/>
      <c r="J54" s="483"/>
    </row>
    <row r="55" spans="1:10" ht="15" customHeight="1" x14ac:dyDescent="0.2">
      <c r="A55" s="492" t="s">
        <v>654</v>
      </c>
      <c r="B55" s="492"/>
      <c r="C55" s="492"/>
      <c r="D55" s="492"/>
      <c r="E55" s="492"/>
      <c r="F55" s="492"/>
      <c r="G55" s="492"/>
      <c r="H55" s="492"/>
      <c r="I55" s="492"/>
      <c r="J55" s="492"/>
    </row>
    <row r="56" spans="1:10" ht="15" customHeight="1" x14ac:dyDescent="0.2">
      <c r="A56" s="493" t="s">
        <v>269</v>
      </c>
      <c r="B56" s="493"/>
      <c r="C56" s="493"/>
      <c r="D56" s="475"/>
      <c r="E56" s="475"/>
      <c r="F56" s="475"/>
      <c r="G56" s="475"/>
      <c r="H56" s="475"/>
      <c r="I56" s="475"/>
      <c r="J56" s="475"/>
    </row>
    <row r="57" spans="1:10" x14ac:dyDescent="0.2">
      <c r="A57" s="483" t="s">
        <v>655</v>
      </c>
      <c r="B57" s="483"/>
      <c r="C57" s="483"/>
      <c r="D57" s="483"/>
      <c r="E57" s="483"/>
      <c r="F57" s="483"/>
      <c r="G57" s="483"/>
      <c r="H57" s="483"/>
      <c r="I57" s="483"/>
      <c r="J57" s="483"/>
    </row>
    <row r="58" spans="1:10" x14ac:dyDescent="0.2">
      <c r="A58" s="482" t="s">
        <v>271</v>
      </c>
      <c r="B58" s="482"/>
      <c r="C58" s="482"/>
      <c r="D58" s="482"/>
      <c r="E58" s="482"/>
      <c r="F58" s="482"/>
      <c r="G58" s="482"/>
      <c r="H58" s="482"/>
      <c r="I58" s="482"/>
      <c r="J58" s="482"/>
    </row>
    <row r="59" spans="1:10" ht="33.75" x14ac:dyDescent="0.2">
      <c r="A59" s="131" t="s">
        <v>225</v>
      </c>
      <c r="B59" s="493" t="s">
        <v>224</v>
      </c>
      <c r="C59" s="493"/>
      <c r="D59" s="493"/>
      <c r="E59" s="120" t="str">
        <f>E23</f>
        <v>Actuals           2013-2014</v>
      </c>
      <c r="F59" s="120" t="str">
        <f t="shared" ref="F59:J59" si="12">F23</f>
        <v>Approved Estimates          2014-2015</v>
      </c>
      <c r="G59" s="120" t="str">
        <f t="shared" si="12"/>
        <v>Revised Estimates                 2014-2015</v>
      </c>
      <c r="H59" s="120" t="str">
        <f t="shared" si="12"/>
        <v>Budget Estimates      2015-2016</v>
      </c>
      <c r="I59" s="120" t="str">
        <f t="shared" si="12"/>
        <v>Forward Estimates     2016-2017</v>
      </c>
      <c r="J59" s="120" t="str">
        <f t="shared" si="12"/>
        <v>Forward Estimates     2017-2018</v>
      </c>
    </row>
    <row r="60" spans="1:10" x14ac:dyDescent="0.2">
      <c r="A60" s="131"/>
      <c r="B60" s="483"/>
      <c r="C60" s="475"/>
      <c r="D60" s="475"/>
      <c r="E60" s="157"/>
      <c r="F60" s="155"/>
      <c r="G60" s="157"/>
      <c r="H60" s="156"/>
      <c r="I60" s="157"/>
      <c r="J60" s="157"/>
    </row>
    <row r="61" spans="1:10" x14ac:dyDescent="0.2">
      <c r="A61" s="487" t="s">
        <v>645</v>
      </c>
      <c r="B61" s="487"/>
      <c r="C61" s="487"/>
      <c r="D61" s="487"/>
      <c r="E61" s="124">
        <f t="shared" ref="E61:J61" si="13">SUM(E60:E60)</f>
        <v>0</v>
      </c>
      <c r="F61" s="124">
        <f t="shared" si="13"/>
        <v>0</v>
      </c>
      <c r="G61" s="124">
        <f t="shared" si="13"/>
        <v>0</v>
      </c>
      <c r="H61" s="124">
        <f t="shared" si="13"/>
        <v>0</v>
      </c>
      <c r="I61" s="124">
        <f t="shared" si="13"/>
        <v>0</v>
      </c>
      <c r="J61" s="124">
        <f t="shared" si="13"/>
        <v>0</v>
      </c>
    </row>
    <row r="62" spans="1:10" x14ac:dyDescent="0.2">
      <c r="A62" s="483"/>
      <c r="B62" s="483"/>
      <c r="C62" s="483"/>
      <c r="D62" s="483"/>
      <c r="E62" s="483"/>
      <c r="F62" s="483"/>
      <c r="G62" s="483"/>
      <c r="H62" s="483"/>
      <c r="I62" s="483"/>
      <c r="J62" s="483"/>
    </row>
    <row r="63" spans="1:10" x14ac:dyDescent="0.2">
      <c r="A63" s="482" t="s">
        <v>262</v>
      </c>
      <c r="B63" s="482"/>
      <c r="C63" s="482"/>
      <c r="D63" s="482"/>
      <c r="E63" s="482"/>
      <c r="F63" s="482"/>
      <c r="G63" s="482"/>
      <c r="H63" s="482"/>
      <c r="I63" s="482"/>
      <c r="J63" s="482"/>
    </row>
    <row r="64" spans="1:10" ht="33.75" x14ac:dyDescent="0.2">
      <c r="A64" s="131" t="s">
        <v>225</v>
      </c>
      <c r="B64" s="493" t="s">
        <v>224</v>
      </c>
      <c r="C64" s="493"/>
      <c r="D64" s="493"/>
      <c r="E64" s="120" t="str">
        <f>E23</f>
        <v>Actuals           2013-2014</v>
      </c>
      <c r="F64" s="120" t="str">
        <f t="shared" ref="F64:J64" si="14">F23</f>
        <v>Approved Estimates          2014-2015</v>
      </c>
      <c r="G64" s="120" t="str">
        <f t="shared" si="14"/>
        <v>Revised Estimates                 2014-2015</v>
      </c>
      <c r="H64" s="120" t="str">
        <f t="shared" si="14"/>
        <v>Budget Estimates      2015-2016</v>
      </c>
      <c r="I64" s="120" t="str">
        <f t="shared" si="14"/>
        <v>Forward Estimates     2016-2017</v>
      </c>
      <c r="J64" s="120" t="str">
        <f t="shared" si="14"/>
        <v>Forward Estimates     2017-2018</v>
      </c>
    </row>
    <row r="65" spans="1:10" x14ac:dyDescent="0.2">
      <c r="A65" s="493" t="s">
        <v>6</v>
      </c>
      <c r="B65" s="493"/>
      <c r="C65" s="493"/>
      <c r="D65" s="493"/>
      <c r="E65" s="493"/>
      <c r="F65" s="493"/>
      <c r="G65" s="493"/>
      <c r="H65" s="493"/>
      <c r="I65" s="493"/>
      <c r="J65" s="137"/>
    </row>
    <row r="66" spans="1:10" x14ac:dyDescent="0.2">
      <c r="A66" s="121">
        <v>210</v>
      </c>
      <c r="B66" s="485" t="s">
        <v>6</v>
      </c>
      <c r="C66" s="485"/>
      <c r="D66" s="485"/>
      <c r="E66" s="122">
        <v>246052.69</v>
      </c>
      <c r="F66" s="192">
        <v>339000</v>
      </c>
      <c r="G66" s="192">
        <v>339000</v>
      </c>
      <c r="H66" s="123">
        <v>316100</v>
      </c>
      <c r="I66" s="133">
        <v>340200</v>
      </c>
      <c r="J66" s="133">
        <v>344300</v>
      </c>
    </row>
    <row r="67" spans="1:10" x14ac:dyDescent="0.2">
      <c r="A67" s="121">
        <v>212</v>
      </c>
      <c r="B67" s="485" t="s">
        <v>8</v>
      </c>
      <c r="C67" s="485"/>
      <c r="D67" s="485"/>
      <c r="E67" s="122">
        <v>0</v>
      </c>
      <c r="F67" s="192">
        <v>0</v>
      </c>
      <c r="G67" s="192">
        <v>0</v>
      </c>
      <c r="H67" s="123">
        <v>0</v>
      </c>
      <c r="I67" s="133">
        <v>0</v>
      </c>
      <c r="J67" s="133">
        <v>0</v>
      </c>
    </row>
    <row r="68" spans="1:10" x14ac:dyDescent="0.2">
      <c r="A68" s="121">
        <v>216</v>
      </c>
      <c r="B68" s="485" t="s">
        <v>9</v>
      </c>
      <c r="C68" s="485"/>
      <c r="D68" s="485"/>
      <c r="E68" s="122">
        <v>194588.77</v>
      </c>
      <c r="F68" s="192">
        <v>237600</v>
      </c>
      <c r="G68" s="192">
        <v>237600</v>
      </c>
      <c r="H68" s="123">
        <v>217500</v>
      </c>
      <c r="I68" s="133">
        <v>237600</v>
      </c>
      <c r="J68" s="133">
        <v>237600</v>
      </c>
    </row>
    <row r="69" spans="1:10" x14ac:dyDescent="0.2">
      <c r="A69" s="121">
        <v>218</v>
      </c>
      <c r="B69" s="485" t="s">
        <v>272</v>
      </c>
      <c r="C69" s="485"/>
      <c r="D69" s="485"/>
      <c r="E69" s="122">
        <v>0</v>
      </c>
      <c r="F69" s="192">
        <v>0</v>
      </c>
      <c r="G69" s="192">
        <v>0</v>
      </c>
      <c r="H69" s="123">
        <v>0</v>
      </c>
      <c r="I69" s="133">
        <v>0</v>
      </c>
      <c r="J69" s="133">
        <v>0</v>
      </c>
    </row>
    <row r="70" spans="1:10" x14ac:dyDescent="0.2">
      <c r="A70" s="497" t="s">
        <v>273</v>
      </c>
      <c r="B70" s="497"/>
      <c r="C70" s="497"/>
      <c r="D70" s="497"/>
      <c r="E70" s="132">
        <f>SUM(E66:E69)</f>
        <v>440641.45999999996</v>
      </c>
      <c r="F70" s="132">
        <f t="shared" ref="F70:J70" si="15">SUM(F66:F69)</f>
        <v>576600</v>
      </c>
      <c r="G70" s="132">
        <f t="shared" si="15"/>
        <v>576600</v>
      </c>
      <c r="H70" s="132">
        <f t="shared" si="15"/>
        <v>533600</v>
      </c>
      <c r="I70" s="132">
        <f t="shared" si="15"/>
        <v>577800</v>
      </c>
      <c r="J70" s="132">
        <f t="shared" si="15"/>
        <v>581900</v>
      </c>
    </row>
    <row r="71" spans="1:10" ht="15" customHeight="1" x14ac:dyDescent="0.2">
      <c r="A71" s="497" t="s">
        <v>274</v>
      </c>
      <c r="B71" s="497"/>
      <c r="C71" s="497"/>
      <c r="D71" s="497"/>
      <c r="E71" s="497"/>
      <c r="F71" s="497"/>
      <c r="G71" s="497"/>
      <c r="H71" s="497"/>
      <c r="I71" s="497"/>
      <c r="J71" s="137"/>
    </row>
    <row r="72" spans="1:10" x14ac:dyDescent="0.2">
      <c r="A72" s="121">
        <v>222</v>
      </c>
      <c r="B72" s="485" t="s">
        <v>186</v>
      </c>
      <c r="C72" s="485"/>
      <c r="D72" s="485"/>
      <c r="E72" s="122">
        <v>24200.560000000001</v>
      </c>
      <c r="F72" s="192">
        <v>27000</v>
      </c>
      <c r="G72" s="192">
        <v>27000</v>
      </c>
      <c r="H72" s="123">
        <v>20000</v>
      </c>
      <c r="I72" s="133">
        <v>20000</v>
      </c>
      <c r="J72" s="133">
        <v>20000</v>
      </c>
    </row>
    <row r="73" spans="1:10" x14ac:dyDescent="0.2">
      <c r="A73" s="121">
        <v>224</v>
      </c>
      <c r="B73" s="485" t="s">
        <v>187</v>
      </c>
      <c r="C73" s="485"/>
      <c r="D73" s="485"/>
      <c r="E73" s="122">
        <v>19609.57</v>
      </c>
      <c r="F73" s="192">
        <v>30000</v>
      </c>
      <c r="G73" s="192">
        <v>30000</v>
      </c>
      <c r="H73" s="123">
        <v>28000</v>
      </c>
      <c r="I73" s="133">
        <v>28000</v>
      </c>
      <c r="J73" s="133">
        <v>28000</v>
      </c>
    </row>
    <row r="74" spans="1:10" x14ac:dyDescent="0.2">
      <c r="A74" s="121">
        <v>226</v>
      </c>
      <c r="B74" s="485" t="s">
        <v>188</v>
      </c>
      <c r="C74" s="485"/>
      <c r="D74" s="485"/>
      <c r="E74" s="122">
        <v>8608.57</v>
      </c>
      <c r="F74" s="192">
        <v>16000</v>
      </c>
      <c r="G74" s="192">
        <v>16000</v>
      </c>
      <c r="H74" s="123">
        <v>11000</v>
      </c>
      <c r="I74" s="133">
        <v>11000</v>
      </c>
      <c r="J74" s="133">
        <v>11000</v>
      </c>
    </row>
    <row r="75" spans="1:10" x14ac:dyDescent="0.2">
      <c r="A75" s="121">
        <v>228</v>
      </c>
      <c r="B75" s="485" t="s">
        <v>189</v>
      </c>
      <c r="C75" s="485"/>
      <c r="D75" s="485"/>
      <c r="E75" s="122">
        <v>5768.55</v>
      </c>
      <c r="F75" s="192">
        <v>10000</v>
      </c>
      <c r="G75" s="192">
        <v>10000</v>
      </c>
      <c r="H75" s="123">
        <v>10000</v>
      </c>
      <c r="I75" s="133">
        <v>10000</v>
      </c>
      <c r="J75" s="133">
        <v>10000</v>
      </c>
    </row>
    <row r="76" spans="1:10" x14ac:dyDescent="0.2">
      <c r="A76" s="121">
        <v>232</v>
      </c>
      <c r="B76" s="485" t="s">
        <v>192</v>
      </c>
      <c r="C76" s="485"/>
      <c r="D76" s="485"/>
      <c r="E76" s="122">
        <v>1540.8</v>
      </c>
      <c r="F76" s="192">
        <v>5000</v>
      </c>
      <c r="G76" s="192">
        <v>5000</v>
      </c>
      <c r="H76" s="123">
        <v>5000</v>
      </c>
      <c r="I76" s="133">
        <v>5000</v>
      </c>
      <c r="J76" s="133">
        <v>5000</v>
      </c>
    </row>
    <row r="77" spans="1:10" x14ac:dyDescent="0.2">
      <c r="A77" s="121">
        <v>236</v>
      </c>
      <c r="B77" s="485" t="s">
        <v>194</v>
      </c>
      <c r="C77" s="485"/>
      <c r="D77" s="485"/>
      <c r="E77" s="122">
        <v>0</v>
      </c>
      <c r="F77" s="192">
        <v>20000</v>
      </c>
      <c r="G77" s="192">
        <v>20000</v>
      </c>
      <c r="H77" s="123">
        <v>7400</v>
      </c>
      <c r="I77" s="133">
        <v>7400</v>
      </c>
      <c r="J77" s="133">
        <v>7400</v>
      </c>
    </row>
    <row r="78" spans="1:10" x14ac:dyDescent="0.2">
      <c r="A78" s="121">
        <v>246</v>
      </c>
      <c r="B78" s="485" t="s">
        <v>199</v>
      </c>
      <c r="C78" s="485"/>
      <c r="D78" s="485"/>
      <c r="E78" s="122">
        <v>0</v>
      </c>
      <c r="F78" s="192">
        <v>2500</v>
      </c>
      <c r="G78" s="192">
        <v>2500</v>
      </c>
      <c r="H78" s="123">
        <v>2500</v>
      </c>
      <c r="I78" s="133">
        <v>2500</v>
      </c>
      <c r="J78" s="133">
        <v>2500</v>
      </c>
    </row>
    <row r="79" spans="1:10" x14ac:dyDescent="0.2">
      <c r="A79" s="121">
        <v>262</v>
      </c>
      <c r="B79" s="485" t="s">
        <v>203</v>
      </c>
      <c r="C79" s="485"/>
      <c r="D79" s="485"/>
      <c r="E79" s="122">
        <v>10915.01</v>
      </c>
      <c r="F79" s="192">
        <v>0</v>
      </c>
      <c r="G79" s="192">
        <v>0</v>
      </c>
      <c r="H79" s="123">
        <v>0</v>
      </c>
      <c r="I79" s="133">
        <v>0</v>
      </c>
      <c r="J79" s="133">
        <v>0</v>
      </c>
    </row>
    <row r="80" spans="1:10" x14ac:dyDescent="0.2">
      <c r="A80" s="121">
        <v>275</v>
      </c>
      <c r="B80" s="485" t="s">
        <v>210</v>
      </c>
      <c r="C80" s="485"/>
      <c r="D80" s="485"/>
      <c r="E80" s="122">
        <v>0</v>
      </c>
      <c r="F80" s="192">
        <v>35000</v>
      </c>
      <c r="G80" s="192">
        <v>35000</v>
      </c>
      <c r="H80" s="123">
        <v>12200</v>
      </c>
      <c r="I80" s="133">
        <v>12200</v>
      </c>
      <c r="J80" s="133">
        <v>12200</v>
      </c>
    </row>
    <row r="81" spans="1:10" ht="15" customHeight="1" x14ac:dyDescent="0.2">
      <c r="A81" s="497" t="s">
        <v>276</v>
      </c>
      <c r="B81" s="497"/>
      <c r="C81" s="497"/>
      <c r="D81" s="497"/>
      <c r="E81" s="132">
        <f t="shared" ref="E81:J81" si="16">SUM(E72:E80)</f>
        <v>70643.060000000012</v>
      </c>
      <c r="F81" s="193">
        <f t="shared" si="16"/>
        <v>145500</v>
      </c>
      <c r="G81" s="132">
        <f t="shared" si="16"/>
        <v>145500</v>
      </c>
      <c r="H81" s="132">
        <f t="shared" si="16"/>
        <v>96100</v>
      </c>
      <c r="I81" s="132">
        <f t="shared" si="16"/>
        <v>96100</v>
      </c>
      <c r="J81" s="132">
        <f t="shared" si="16"/>
        <v>96100</v>
      </c>
    </row>
    <row r="82" spans="1:10" ht="15" customHeight="1" x14ac:dyDescent="0.2">
      <c r="A82" s="498" t="s">
        <v>277</v>
      </c>
      <c r="B82" s="498"/>
      <c r="C82" s="498"/>
      <c r="D82" s="498"/>
      <c r="E82" s="134">
        <f t="shared" ref="E82:J82" si="17">SUM(E70,E81)</f>
        <v>511284.51999999996</v>
      </c>
      <c r="F82" s="134">
        <f t="shared" si="17"/>
        <v>722100</v>
      </c>
      <c r="G82" s="134">
        <f t="shared" si="17"/>
        <v>722100</v>
      </c>
      <c r="H82" s="134">
        <f t="shared" si="17"/>
        <v>629700</v>
      </c>
      <c r="I82" s="134">
        <f t="shared" si="17"/>
        <v>673900</v>
      </c>
      <c r="J82" s="134">
        <f t="shared" si="17"/>
        <v>678000</v>
      </c>
    </row>
    <row r="83" spans="1:10" hidden="1" x14ac:dyDescent="0.2">
      <c r="A83" s="500" t="s">
        <v>14</v>
      </c>
      <c r="B83" s="500"/>
      <c r="C83" s="500"/>
      <c r="D83" s="500"/>
      <c r="E83" s="500"/>
      <c r="F83" s="500"/>
      <c r="G83" s="500"/>
      <c r="H83" s="500"/>
      <c r="I83" s="500"/>
      <c r="J83" s="500"/>
    </row>
    <row r="84" spans="1:10" ht="21" hidden="1" customHeight="1" x14ac:dyDescent="0.2">
      <c r="A84" s="484" t="s">
        <v>224</v>
      </c>
      <c r="B84" s="484"/>
      <c r="C84" s="484"/>
      <c r="D84" s="484"/>
      <c r="E84" s="482" t="s">
        <v>656</v>
      </c>
      <c r="F84" s="120" t="s">
        <v>657</v>
      </c>
      <c r="G84" s="482" t="s">
        <v>658</v>
      </c>
      <c r="H84" s="482" t="s">
        <v>659</v>
      </c>
      <c r="I84" s="482" t="s">
        <v>660</v>
      </c>
      <c r="J84" s="482" t="s">
        <v>661</v>
      </c>
    </row>
    <row r="85" spans="1:10" hidden="1" x14ac:dyDescent="0.2">
      <c r="A85" s="119" t="s">
        <v>225</v>
      </c>
      <c r="B85" s="119" t="s">
        <v>226</v>
      </c>
      <c r="C85" s="484" t="s">
        <v>227</v>
      </c>
      <c r="D85" s="484"/>
      <c r="E85" s="475"/>
      <c r="F85" s="120"/>
      <c r="G85" s="475"/>
      <c r="H85" s="475"/>
      <c r="I85" s="475"/>
      <c r="J85" s="475"/>
    </row>
    <row r="86" spans="1:10" ht="15" hidden="1" customHeight="1" x14ac:dyDescent="0.2">
      <c r="A86" s="135"/>
      <c r="B86" s="135"/>
      <c r="C86" s="497"/>
      <c r="D86" s="497"/>
      <c r="E86" s="133"/>
      <c r="F86" s="155"/>
      <c r="G86" s="133"/>
      <c r="H86" s="123"/>
      <c r="I86" s="133"/>
      <c r="J86" s="122"/>
    </row>
    <row r="87" spans="1:10" ht="15" hidden="1" customHeight="1" x14ac:dyDescent="0.2">
      <c r="A87" s="135"/>
      <c r="B87" s="135"/>
      <c r="C87" s="497"/>
      <c r="D87" s="497"/>
      <c r="E87" s="133"/>
      <c r="F87" s="155"/>
      <c r="G87" s="133"/>
      <c r="H87" s="123"/>
      <c r="I87" s="133"/>
      <c r="J87" s="122"/>
    </row>
    <row r="88" spans="1:10" hidden="1" x14ac:dyDescent="0.2">
      <c r="A88" s="487" t="s">
        <v>14</v>
      </c>
      <c r="B88" s="487"/>
      <c r="C88" s="487"/>
      <c r="D88" s="487"/>
      <c r="E88" s="136">
        <v>0</v>
      </c>
      <c r="F88" s="136">
        <v>0</v>
      </c>
      <c r="G88" s="136">
        <v>0</v>
      </c>
      <c r="H88" s="136">
        <v>0</v>
      </c>
      <c r="I88" s="136">
        <v>0</v>
      </c>
      <c r="J88" s="136">
        <v>0</v>
      </c>
    </row>
    <row r="89" spans="1:10" x14ac:dyDescent="0.2">
      <c r="A89" s="537"/>
      <c r="B89" s="537"/>
      <c r="C89" s="537"/>
      <c r="D89" s="537"/>
      <c r="E89" s="537"/>
      <c r="F89" s="537"/>
      <c r="G89" s="537"/>
      <c r="H89" s="537"/>
      <c r="I89" s="537"/>
      <c r="J89" s="537"/>
    </row>
    <row r="90" spans="1:10" ht="15" customHeight="1" x14ac:dyDescent="0.2">
      <c r="A90" s="499" t="s">
        <v>266</v>
      </c>
      <c r="B90" s="499"/>
      <c r="C90" s="499"/>
      <c r="D90" s="499"/>
      <c r="E90" s="499"/>
      <c r="F90" s="508"/>
      <c r="G90" s="508"/>
      <c r="H90" s="508"/>
      <c r="I90" s="508"/>
      <c r="J90" s="508"/>
    </row>
    <row r="91" spans="1:10" x14ac:dyDescent="0.2">
      <c r="A91" s="484" t="s">
        <v>278</v>
      </c>
      <c r="B91" s="484"/>
      <c r="C91" s="484"/>
      <c r="D91" s="120" t="s">
        <v>279</v>
      </c>
      <c r="E91" s="194" t="s">
        <v>280</v>
      </c>
      <c r="F91" s="195"/>
      <c r="G91" s="152"/>
      <c r="H91" s="152"/>
      <c r="I91" s="152"/>
      <c r="J91" s="153"/>
    </row>
    <row r="92" spans="1:10" ht="15" customHeight="1" x14ac:dyDescent="0.2">
      <c r="A92" s="485" t="s">
        <v>636</v>
      </c>
      <c r="B92" s="485"/>
      <c r="C92" s="485"/>
      <c r="D92" s="233" t="s">
        <v>1505</v>
      </c>
      <c r="E92" s="196">
        <v>1</v>
      </c>
      <c r="F92" s="197"/>
      <c r="G92" s="140"/>
      <c r="H92" s="140"/>
      <c r="I92" s="140"/>
      <c r="J92" s="143"/>
    </row>
    <row r="93" spans="1:10" ht="15" customHeight="1" x14ac:dyDescent="0.2">
      <c r="A93" s="485" t="s">
        <v>2369</v>
      </c>
      <c r="B93" s="485"/>
      <c r="C93" s="485"/>
      <c r="D93" s="233" t="s">
        <v>2323</v>
      </c>
      <c r="E93" s="196">
        <v>1</v>
      </c>
      <c r="F93" s="197"/>
      <c r="G93" s="140"/>
      <c r="H93" s="140"/>
      <c r="I93" s="140"/>
      <c r="J93" s="143"/>
    </row>
    <row r="94" spans="1:10" ht="15" customHeight="1" x14ac:dyDescent="0.2">
      <c r="A94" s="485" t="s">
        <v>2370</v>
      </c>
      <c r="B94" s="485"/>
      <c r="C94" s="485"/>
      <c r="D94" s="233" t="s">
        <v>2302</v>
      </c>
      <c r="E94" s="196">
        <v>1</v>
      </c>
      <c r="F94" s="197"/>
      <c r="G94" s="140"/>
      <c r="H94" s="140"/>
      <c r="I94" s="140"/>
      <c r="J94" s="143"/>
    </row>
    <row r="95" spans="1:10" ht="15" customHeight="1" x14ac:dyDescent="0.2">
      <c r="A95" s="485" t="s">
        <v>2371</v>
      </c>
      <c r="B95" s="485"/>
      <c r="C95" s="485"/>
      <c r="D95" s="233" t="s">
        <v>2319</v>
      </c>
      <c r="E95" s="196">
        <v>1</v>
      </c>
      <c r="F95" s="197"/>
      <c r="G95" s="140"/>
      <c r="H95" s="140"/>
      <c r="I95" s="140"/>
      <c r="J95" s="143"/>
    </row>
    <row r="96" spans="1:10" x14ac:dyDescent="0.2">
      <c r="A96" s="498" t="s">
        <v>281</v>
      </c>
      <c r="B96" s="498"/>
      <c r="C96" s="498"/>
      <c r="D96" s="498"/>
      <c r="E96" s="198">
        <f>SUM(E92:E95)</f>
        <v>4</v>
      </c>
      <c r="F96" s="199"/>
      <c r="G96" s="146"/>
      <c r="H96" s="146"/>
      <c r="I96" s="146"/>
      <c r="J96" s="147"/>
    </row>
    <row r="97" spans="1:10" x14ac:dyDescent="0.2">
      <c r="A97" s="483"/>
      <c r="B97" s="483"/>
      <c r="C97" s="483"/>
      <c r="D97" s="483"/>
      <c r="E97" s="483"/>
      <c r="F97" s="501"/>
      <c r="G97" s="501"/>
      <c r="H97" s="501"/>
      <c r="I97" s="501"/>
      <c r="J97" s="501"/>
    </row>
    <row r="98" spans="1:10" ht="15" customHeight="1" x14ac:dyDescent="0.2">
      <c r="A98" s="502" t="s">
        <v>282</v>
      </c>
      <c r="B98" s="502"/>
      <c r="C98" s="502"/>
      <c r="D98" s="502"/>
      <c r="E98" s="502"/>
      <c r="F98" s="502"/>
      <c r="G98" s="502"/>
      <c r="H98" s="502"/>
      <c r="I98" s="502"/>
      <c r="J98" s="502"/>
    </row>
    <row r="99" spans="1:10" x14ac:dyDescent="0.2">
      <c r="A99" s="503" t="s">
        <v>283</v>
      </c>
      <c r="B99" s="503"/>
      <c r="C99" s="503"/>
      <c r="D99" s="503"/>
      <c r="E99" s="503"/>
      <c r="F99" s="503"/>
      <c r="G99" s="503"/>
      <c r="H99" s="503"/>
      <c r="I99" s="503"/>
      <c r="J99" s="503"/>
    </row>
    <row r="100" spans="1:10" x14ac:dyDescent="0.2">
      <c r="A100" s="565" t="s">
        <v>662</v>
      </c>
      <c r="B100" s="565"/>
      <c r="C100" s="565"/>
      <c r="D100" s="565"/>
      <c r="E100" s="565"/>
      <c r="F100" s="565"/>
      <c r="G100" s="565"/>
      <c r="H100" s="565"/>
      <c r="I100" s="565"/>
      <c r="J100" s="565"/>
    </row>
    <row r="101" spans="1:10" x14ac:dyDescent="0.2">
      <c r="A101" s="565" t="s">
        <v>663</v>
      </c>
      <c r="B101" s="565"/>
      <c r="C101" s="565"/>
      <c r="D101" s="565"/>
      <c r="E101" s="565"/>
      <c r="F101" s="565"/>
      <c r="G101" s="565"/>
      <c r="H101" s="565"/>
      <c r="I101" s="565"/>
      <c r="J101" s="565"/>
    </row>
    <row r="102" spans="1:10" ht="15" customHeight="1" x14ac:dyDescent="0.2">
      <c r="A102" s="483"/>
      <c r="B102" s="483"/>
      <c r="C102" s="483"/>
      <c r="D102" s="483"/>
      <c r="E102" s="483"/>
      <c r="F102" s="483"/>
      <c r="G102" s="483"/>
      <c r="H102" s="483"/>
      <c r="I102" s="483"/>
      <c r="J102" s="483"/>
    </row>
    <row r="103" spans="1:10" x14ac:dyDescent="0.2">
      <c r="A103" s="506" t="s">
        <v>359</v>
      </c>
      <c r="B103" s="506"/>
      <c r="C103" s="506"/>
      <c r="D103" s="506"/>
      <c r="E103" s="506"/>
      <c r="F103" s="506"/>
      <c r="G103" s="506"/>
      <c r="H103" s="506"/>
      <c r="I103" s="506"/>
      <c r="J103" s="506"/>
    </row>
    <row r="104" spans="1:10" x14ac:dyDescent="0.2">
      <c r="A104" s="483"/>
      <c r="B104" s="483"/>
      <c r="C104" s="483"/>
      <c r="D104" s="483"/>
      <c r="E104" s="483"/>
      <c r="F104" s="483"/>
      <c r="G104" s="483"/>
      <c r="H104" s="483"/>
      <c r="I104" s="483"/>
      <c r="J104" s="483"/>
    </row>
    <row r="105" spans="1:10" x14ac:dyDescent="0.2">
      <c r="A105" s="483"/>
      <c r="B105" s="483"/>
      <c r="C105" s="483"/>
      <c r="D105" s="483"/>
      <c r="E105" s="483"/>
      <c r="F105" s="483"/>
      <c r="G105" s="483"/>
      <c r="H105" s="483"/>
      <c r="I105" s="483"/>
      <c r="J105" s="483"/>
    </row>
    <row r="106" spans="1:10" x14ac:dyDescent="0.2">
      <c r="A106" s="483"/>
      <c r="B106" s="483"/>
      <c r="C106" s="483"/>
      <c r="D106" s="483"/>
      <c r="E106" s="483"/>
      <c r="F106" s="483"/>
      <c r="G106" s="483"/>
      <c r="H106" s="483"/>
      <c r="I106" s="483"/>
      <c r="J106" s="483"/>
    </row>
    <row r="107" spans="1:10" ht="22.5" x14ac:dyDescent="0.2">
      <c r="A107" s="502" t="s">
        <v>289</v>
      </c>
      <c r="B107" s="502"/>
      <c r="C107" s="502"/>
      <c r="D107" s="502"/>
      <c r="E107" s="502"/>
      <c r="F107" s="148" t="s">
        <v>290</v>
      </c>
      <c r="G107" s="148" t="s">
        <v>291</v>
      </c>
      <c r="H107" s="148" t="s">
        <v>292</v>
      </c>
      <c r="I107" s="148" t="s">
        <v>293</v>
      </c>
      <c r="J107" s="148" t="s">
        <v>294</v>
      </c>
    </row>
    <row r="108" spans="1:10" ht="15" customHeight="1" x14ac:dyDescent="0.2">
      <c r="A108" s="502" t="s">
        <v>295</v>
      </c>
      <c r="B108" s="502"/>
      <c r="C108" s="502"/>
      <c r="D108" s="502"/>
      <c r="E108" s="502"/>
      <c r="F108" s="502"/>
      <c r="G108" s="502"/>
      <c r="H108" s="502"/>
      <c r="I108" s="502"/>
      <c r="J108" s="502"/>
    </row>
    <row r="109" spans="1:10" x14ac:dyDescent="0.2">
      <c r="A109" s="544" t="s">
        <v>664</v>
      </c>
      <c r="B109" s="544"/>
      <c r="C109" s="544"/>
      <c r="D109" s="544"/>
      <c r="E109" s="544"/>
      <c r="F109" s="229"/>
      <c r="G109" s="230"/>
      <c r="H109" s="230"/>
      <c r="I109" s="230"/>
      <c r="J109" s="230"/>
    </row>
    <row r="110" spans="1:10" x14ac:dyDescent="0.2">
      <c r="A110" s="544" t="s">
        <v>316</v>
      </c>
      <c r="B110" s="544"/>
      <c r="C110" s="544"/>
      <c r="D110" s="544"/>
      <c r="E110" s="544"/>
      <c r="F110" s="229"/>
      <c r="G110" s="230"/>
      <c r="H110" s="230"/>
      <c r="I110" s="230"/>
      <c r="J110" s="230"/>
    </row>
    <row r="111" spans="1:10" x14ac:dyDescent="0.2">
      <c r="A111" s="544" t="s">
        <v>665</v>
      </c>
      <c r="B111" s="544"/>
      <c r="C111" s="544"/>
      <c r="D111" s="544"/>
      <c r="E111" s="544"/>
      <c r="F111" s="229"/>
      <c r="G111" s="230"/>
      <c r="H111" s="230"/>
      <c r="I111" s="230"/>
      <c r="J111" s="230"/>
    </row>
    <row r="112" spans="1:10" x14ac:dyDescent="0.2">
      <c r="A112" s="567"/>
      <c r="B112" s="567"/>
      <c r="C112" s="567"/>
      <c r="D112" s="567"/>
      <c r="E112" s="567"/>
      <c r="F112" s="229"/>
      <c r="G112" s="230"/>
      <c r="H112" s="230"/>
      <c r="I112" s="230"/>
      <c r="J112" s="230"/>
    </row>
    <row r="113" spans="1:10" ht="23.25" customHeight="1" x14ac:dyDescent="0.2">
      <c r="A113" s="502" t="s">
        <v>300</v>
      </c>
      <c r="B113" s="502"/>
      <c r="C113" s="502"/>
      <c r="D113" s="502"/>
      <c r="E113" s="502"/>
      <c r="F113" s="502"/>
      <c r="G113" s="502"/>
      <c r="H113" s="502"/>
      <c r="I113" s="502"/>
      <c r="J113" s="502"/>
    </row>
    <row r="114" spans="1:10" x14ac:dyDescent="0.2">
      <c r="A114" s="544" t="s">
        <v>666</v>
      </c>
      <c r="B114" s="544"/>
      <c r="C114" s="544"/>
      <c r="D114" s="544"/>
      <c r="E114" s="544"/>
      <c r="F114" s="229"/>
      <c r="G114" s="230"/>
      <c r="H114" s="230"/>
      <c r="I114" s="230"/>
      <c r="J114" s="230"/>
    </row>
    <row r="115" spans="1:10" x14ac:dyDescent="0.2">
      <c r="A115" s="546" t="s">
        <v>667</v>
      </c>
      <c r="B115" s="546"/>
      <c r="C115" s="546"/>
      <c r="D115" s="546"/>
      <c r="E115" s="546"/>
      <c r="F115" s="229"/>
      <c r="G115" s="230"/>
      <c r="H115" s="230"/>
      <c r="I115" s="230"/>
      <c r="J115" s="230"/>
    </row>
    <row r="116" spans="1:10" x14ac:dyDescent="0.2">
      <c r="A116" s="544" t="s">
        <v>668</v>
      </c>
      <c r="B116" s="544"/>
      <c r="C116" s="544"/>
      <c r="D116" s="544"/>
      <c r="E116" s="544"/>
      <c r="F116" s="229"/>
      <c r="G116" s="230"/>
      <c r="H116" s="230"/>
      <c r="I116" s="230"/>
      <c r="J116" s="230"/>
    </row>
    <row r="117" spans="1:10" x14ac:dyDescent="0.2">
      <c r="A117" s="544" t="s">
        <v>669</v>
      </c>
      <c r="B117" s="544"/>
      <c r="C117" s="544"/>
      <c r="D117" s="544"/>
      <c r="E117" s="544"/>
      <c r="F117" s="229"/>
      <c r="G117" s="230"/>
      <c r="H117" s="230"/>
      <c r="I117" s="230"/>
      <c r="J117" s="230"/>
    </row>
    <row r="118" spans="1:10" ht="9.75" customHeight="1" x14ac:dyDescent="0.2">
      <c r="A118" s="539"/>
      <c r="B118" s="540"/>
      <c r="C118" s="540"/>
      <c r="D118" s="540"/>
      <c r="E118" s="540"/>
      <c r="F118" s="540"/>
      <c r="G118" s="540"/>
      <c r="H118" s="540"/>
      <c r="I118" s="540"/>
      <c r="J118" s="541"/>
    </row>
    <row r="119" spans="1:10" x14ac:dyDescent="0.2">
      <c r="A119" s="158"/>
      <c r="B119" s="158"/>
      <c r="C119" s="158"/>
      <c r="D119" s="158"/>
      <c r="E119" s="201" t="s">
        <v>332</v>
      </c>
      <c r="F119" s="165"/>
      <c r="G119" s="158"/>
      <c r="H119" s="158"/>
      <c r="I119" s="158"/>
      <c r="J119" s="159" t="s">
        <v>333</v>
      </c>
    </row>
    <row r="120" spans="1:10" ht="34.5" thickBot="1" x14ac:dyDescent="0.25">
      <c r="A120" s="160"/>
      <c r="B120" s="160" t="s">
        <v>181</v>
      </c>
      <c r="C120" s="161"/>
      <c r="D120" s="162"/>
      <c r="E120" s="148" t="str">
        <f t="shared" ref="E120:J120" si="18">E23</f>
        <v>Actuals           2013-2014</v>
      </c>
      <c r="F120" s="148" t="str">
        <f t="shared" si="18"/>
        <v>Approved Estimates          2014-2015</v>
      </c>
      <c r="G120" s="148" t="str">
        <f t="shared" si="18"/>
        <v>Revised Estimates                 2014-2015</v>
      </c>
      <c r="H120" s="148" t="str">
        <f t="shared" si="18"/>
        <v>Budget Estimates      2015-2016</v>
      </c>
      <c r="I120" s="148" t="str">
        <f t="shared" si="18"/>
        <v>Forward Estimates     2016-2017</v>
      </c>
      <c r="J120" s="148" t="str">
        <f t="shared" si="18"/>
        <v>Forward Estimates     2017-2018</v>
      </c>
    </row>
    <row r="121" spans="1:10" ht="6" customHeight="1" x14ac:dyDescent="0.2">
      <c r="A121" s="163"/>
      <c r="B121" s="163"/>
      <c r="C121" s="163"/>
      <c r="D121" s="163"/>
      <c r="E121" s="163"/>
      <c r="F121" s="163"/>
      <c r="G121" s="163"/>
      <c r="H121" s="163"/>
      <c r="I121" s="164"/>
      <c r="J121" s="163"/>
    </row>
    <row r="122" spans="1:10" x14ac:dyDescent="0.2">
      <c r="A122" s="165" t="s">
        <v>6</v>
      </c>
      <c r="B122" s="165"/>
      <c r="C122" s="165"/>
      <c r="D122" s="165"/>
      <c r="E122" s="158"/>
      <c r="F122" s="166"/>
      <c r="G122" s="166"/>
      <c r="H122" s="166"/>
      <c r="I122" s="158"/>
      <c r="J122" s="158"/>
    </row>
    <row r="123" spans="1:10" x14ac:dyDescent="0.2">
      <c r="A123" s="158"/>
      <c r="B123" s="158" t="s">
        <v>644</v>
      </c>
      <c r="C123" s="158"/>
      <c r="D123" s="158"/>
      <c r="E123" s="167">
        <f t="shared" ref="E123:J123" si="19">E66</f>
        <v>246052.69</v>
      </c>
      <c r="F123" s="167">
        <f t="shared" si="19"/>
        <v>339000</v>
      </c>
      <c r="G123" s="167">
        <f t="shared" si="19"/>
        <v>339000</v>
      </c>
      <c r="H123" s="167">
        <f t="shared" si="19"/>
        <v>316100</v>
      </c>
      <c r="I123" s="167">
        <f t="shared" si="19"/>
        <v>340200</v>
      </c>
      <c r="J123" s="167">
        <f t="shared" si="19"/>
        <v>344300</v>
      </c>
    </row>
    <row r="124" spans="1:10" ht="15" customHeight="1" x14ac:dyDescent="0.2">
      <c r="A124" s="158"/>
      <c r="B124" s="158"/>
      <c r="C124" s="165" t="s">
        <v>335</v>
      </c>
      <c r="D124" s="171"/>
      <c r="E124" s="172">
        <f t="shared" ref="E124:J124" si="20">SUM(E123:E123)</f>
        <v>246052.69</v>
      </c>
      <c r="F124" s="172">
        <f t="shared" si="20"/>
        <v>339000</v>
      </c>
      <c r="G124" s="172">
        <f t="shared" si="20"/>
        <v>339000</v>
      </c>
      <c r="H124" s="172">
        <f t="shared" si="20"/>
        <v>316100</v>
      </c>
      <c r="I124" s="172">
        <f t="shared" si="20"/>
        <v>340200</v>
      </c>
      <c r="J124" s="172">
        <f t="shared" si="20"/>
        <v>344300</v>
      </c>
    </row>
    <row r="125" spans="1:10" ht="7.5" customHeight="1" thickBot="1" x14ac:dyDescent="0.25">
      <c r="A125" s="158"/>
      <c r="B125" s="158"/>
      <c r="C125" s="165"/>
      <c r="D125" s="171"/>
      <c r="E125" s="202"/>
      <c r="F125" s="202"/>
      <c r="G125" s="202"/>
      <c r="H125" s="202"/>
      <c r="I125" s="202"/>
      <c r="J125" s="202"/>
    </row>
    <row r="126" spans="1:10" x14ac:dyDescent="0.2">
      <c r="A126" s="173" t="s">
        <v>175</v>
      </c>
      <c r="B126" s="173"/>
      <c r="C126" s="169"/>
      <c r="D126" s="174"/>
      <c r="E126" s="178"/>
      <c r="F126" s="178"/>
      <c r="G126" s="178"/>
      <c r="H126" s="163"/>
      <c r="I126" s="163"/>
      <c r="J126" s="163"/>
    </row>
    <row r="127" spans="1:10" ht="15" customHeight="1" x14ac:dyDescent="0.2">
      <c r="A127" s="158"/>
      <c r="B127" s="158" t="s">
        <v>644</v>
      </c>
      <c r="C127" s="158"/>
      <c r="D127" s="174"/>
      <c r="E127" s="167">
        <f t="shared" ref="E127:J127" si="21">E67</f>
        <v>0</v>
      </c>
      <c r="F127" s="167">
        <f t="shared" si="21"/>
        <v>0</v>
      </c>
      <c r="G127" s="167">
        <f t="shared" si="21"/>
        <v>0</v>
      </c>
      <c r="H127" s="167">
        <f t="shared" si="21"/>
        <v>0</v>
      </c>
      <c r="I127" s="167">
        <f t="shared" si="21"/>
        <v>0</v>
      </c>
      <c r="J127" s="167">
        <f t="shared" si="21"/>
        <v>0</v>
      </c>
    </row>
    <row r="128" spans="1:10" x14ac:dyDescent="0.2">
      <c r="A128" s="165"/>
      <c r="B128" s="165"/>
      <c r="C128" s="165" t="s">
        <v>336</v>
      </c>
      <c r="D128" s="175"/>
      <c r="E128" s="172">
        <f t="shared" ref="E128:J128" si="22">SUM(E127:E127)</f>
        <v>0</v>
      </c>
      <c r="F128" s="172">
        <f t="shared" si="22"/>
        <v>0</v>
      </c>
      <c r="G128" s="172">
        <f t="shared" si="22"/>
        <v>0</v>
      </c>
      <c r="H128" s="172">
        <f t="shared" si="22"/>
        <v>0</v>
      </c>
      <c r="I128" s="172">
        <f t="shared" si="22"/>
        <v>0</v>
      </c>
      <c r="J128" s="172">
        <f t="shared" si="22"/>
        <v>0</v>
      </c>
    </row>
    <row r="129" spans="1:10" ht="7.5" customHeight="1" thickBot="1" x14ac:dyDescent="0.25">
      <c r="A129" s="165"/>
      <c r="B129" s="165"/>
      <c r="C129" s="165"/>
      <c r="D129" s="175"/>
      <c r="E129" s="202"/>
      <c r="F129" s="202"/>
      <c r="G129" s="202"/>
      <c r="H129" s="202"/>
      <c r="I129" s="202"/>
      <c r="J129" s="202"/>
    </row>
    <row r="130" spans="1:10" ht="15" customHeight="1" x14ac:dyDescent="0.2">
      <c r="A130" s="165" t="s">
        <v>337</v>
      </c>
      <c r="B130" s="158"/>
      <c r="C130" s="158"/>
      <c r="D130" s="176"/>
      <c r="E130" s="177"/>
      <c r="F130" s="177"/>
      <c r="G130" s="177"/>
      <c r="H130" s="177"/>
      <c r="I130" s="177"/>
      <c r="J130" s="177"/>
    </row>
    <row r="131" spans="1:10" x14ac:dyDescent="0.2">
      <c r="A131" s="158"/>
      <c r="B131" s="158" t="s">
        <v>644</v>
      </c>
      <c r="C131" s="158"/>
      <c r="D131" s="174"/>
      <c r="E131" s="167">
        <f t="shared" ref="E131:J131" si="23">E68</f>
        <v>194588.77</v>
      </c>
      <c r="F131" s="167">
        <f t="shared" si="23"/>
        <v>237600</v>
      </c>
      <c r="G131" s="167">
        <f t="shared" si="23"/>
        <v>237600</v>
      </c>
      <c r="H131" s="167">
        <f t="shared" si="23"/>
        <v>217500</v>
      </c>
      <c r="I131" s="167">
        <f t="shared" si="23"/>
        <v>237600</v>
      </c>
      <c r="J131" s="167">
        <f t="shared" si="23"/>
        <v>237600</v>
      </c>
    </row>
    <row r="132" spans="1:10" ht="15" customHeight="1" thickBot="1" x14ac:dyDescent="0.25">
      <c r="A132" s="158"/>
      <c r="B132" s="158"/>
      <c r="C132" s="165" t="s">
        <v>338</v>
      </c>
      <c r="D132" s="176"/>
      <c r="E132" s="172">
        <f t="shared" ref="E132:J132" si="24">SUM(E131:E131)</f>
        <v>194588.77</v>
      </c>
      <c r="F132" s="172">
        <f t="shared" si="24"/>
        <v>237600</v>
      </c>
      <c r="G132" s="172">
        <f t="shared" si="24"/>
        <v>237600</v>
      </c>
      <c r="H132" s="172">
        <f t="shared" si="24"/>
        <v>217500</v>
      </c>
      <c r="I132" s="172">
        <f t="shared" si="24"/>
        <v>237600</v>
      </c>
      <c r="J132" s="172">
        <f t="shared" si="24"/>
        <v>237600</v>
      </c>
    </row>
    <row r="133" spans="1:10" ht="5.25" customHeight="1" x14ac:dyDescent="0.2">
      <c r="A133" s="176"/>
      <c r="B133" s="165"/>
      <c r="C133" s="158"/>
      <c r="D133" s="176"/>
      <c r="E133" s="178"/>
      <c r="F133" s="178"/>
      <c r="G133" s="178"/>
      <c r="H133" s="178"/>
      <c r="I133" s="178"/>
      <c r="J133" s="178"/>
    </row>
    <row r="134" spans="1:10" x14ac:dyDescent="0.2">
      <c r="A134" s="165" t="s">
        <v>177</v>
      </c>
      <c r="B134" s="158"/>
      <c r="C134" s="158"/>
      <c r="D134" s="176"/>
      <c r="E134" s="166"/>
      <c r="F134" s="166"/>
      <c r="G134" s="166"/>
      <c r="H134" s="166"/>
      <c r="I134" s="166"/>
      <c r="J134" s="166"/>
    </row>
    <row r="135" spans="1:10" x14ac:dyDescent="0.2">
      <c r="A135" s="158"/>
      <c r="B135" s="158" t="s">
        <v>644</v>
      </c>
      <c r="C135" s="158"/>
      <c r="D135" s="176"/>
      <c r="E135" s="167">
        <f t="shared" ref="E135:J135" si="25">E69</f>
        <v>0</v>
      </c>
      <c r="F135" s="167">
        <f t="shared" si="25"/>
        <v>0</v>
      </c>
      <c r="G135" s="167">
        <f t="shared" si="25"/>
        <v>0</v>
      </c>
      <c r="H135" s="167">
        <f t="shared" si="25"/>
        <v>0</v>
      </c>
      <c r="I135" s="167">
        <f t="shared" si="25"/>
        <v>0</v>
      </c>
      <c r="J135" s="167">
        <f t="shared" si="25"/>
        <v>0</v>
      </c>
    </row>
    <row r="136" spans="1:10" ht="15" thickBot="1" x14ac:dyDescent="0.25">
      <c r="A136" s="158"/>
      <c r="B136" s="158"/>
      <c r="C136" s="165" t="s">
        <v>339</v>
      </c>
      <c r="D136" s="176"/>
      <c r="E136" s="172">
        <f t="shared" ref="E136:J136" si="26">SUM(E135:E135)</f>
        <v>0</v>
      </c>
      <c r="F136" s="172">
        <f t="shared" si="26"/>
        <v>0</v>
      </c>
      <c r="G136" s="172">
        <f t="shared" si="26"/>
        <v>0</v>
      </c>
      <c r="H136" s="172">
        <f t="shared" si="26"/>
        <v>0</v>
      </c>
      <c r="I136" s="172">
        <f t="shared" si="26"/>
        <v>0</v>
      </c>
      <c r="J136" s="172">
        <f t="shared" si="26"/>
        <v>0</v>
      </c>
    </row>
    <row r="137" spans="1:10" ht="5.25" customHeight="1" x14ac:dyDescent="0.2">
      <c r="A137" s="176"/>
      <c r="B137" s="165"/>
      <c r="C137" s="158"/>
      <c r="D137" s="176"/>
      <c r="E137" s="178"/>
      <c r="F137" s="178"/>
      <c r="G137" s="178"/>
      <c r="H137" s="178"/>
      <c r="I137" s="178"/>
      <c r="J137" s="178"/>
    </row>
    <row r="138" spans="1:10" x14ac:dyDescent="0.2">
      <c r="A138" s="179" t="s">
        <v>274</v>
      </c>
      <c r="B138" s="165"/>
      <c r="C138" s="158"/>
      <c r="D138" s="176"/>
      <c r="E138" s="166"/>
      <c r="F138" s="166"/>
      <c r="G138" s="166"/>
      <c r="H138" s="166"/>
      <c r="I138" s="166"/>
      <c r="J138" s="166"/>
    </row>
    <row r="139" spans="1:10" x14ac:dyDescent="0.2">
      <c r="A139" s="169"/>
      <c r="B139" s="169" t="s">
        <v>644</v>
      </c>
      <c r="C139" s="158"/>
      <c r="D139" s="176"/>
      <c r="E139" s="167">
        <f t="shared" ref="E139:J139" si="27">E81</f>
        <v>70643.060000000012</v>
      </c>
      <c r="F139" s="167">
        <f t="shared" si="27"/>
        <v>145500</v>
      </c>
      <c r="G139" s="167">
        <f t="shared" si="27"/>
        <v>145500</v>
      </c>
      <c r="H139" s="167">
        <f t="shared" si="27"/>
        <v>96100</v>
      </c>
      <c r="I139" s="167">
        <f t="shared" si="27"/>
        <v>96100</v>
      </c>
      <c r="J139" s="167">
        <f t="shared" si="27"/>
        <v>96100</v>
      </c>
    </row>
    <row r="140" spans="1:10" ht="15" thickBot="1" x14ac:dyDescent="0.25">
      <c r="A140" s="158"/>
      <c r="B140" s="158"/>
      <c r="C140" s="158" t="s">
        <v>340</v>
      </c>
      <c r="D140" s="171"/>
      <c r="E140" s="172">
        <f t="shared" ref="E140:J140" si="28">SUM(E139:E139)</f>
        <v>70643.060000000012</v>
      </c>
      <c r="F140" s="172">
        <f t="shared" si="28"/>
        <v>145500</v>
      </c>
      <c r="G140" s="172">
        <f t="shared" si="28"/>
        <v>145500</v>
      </c>
      <c r="H140" s="172">
        <f t="shared" si="28"/>
        <v>96100</v>
      </c>
      <c r="I140" s="172">
        <f t="shared" si="28"/>
        <v>96100</v>
      </c>
      <c r="J140" s="172">
        <f t="shared" si="28"/>
        <v>96100</v>
      </c>
    </row>
    <row r="141" spans="1:10" ht="5.25" customHeight="1" x14ac:dyDescent="0.2">
      <c r="A141" s="158"/>
      <c r="B141" s="158"/>
      <c r="C141" s="158"/>
      <c r="D141" s="176"/>
      <c r="E141" s="178"/>
      <c r="F141" s="178"/>
      <c r="G141" s="178"/>
      <c r="H141" s="163"/>
      <c r="I141" s="163"/>
      <c r="J141" s="163"/>
    </row>
    <row r="142" spans="1:10" x14ac:dyDescent="0.2">
      <c r="A142" s="180" t="s">
        <v>14</v>
      </c>
      <c r="B142" s="158"/>
      <c r="C142" s="158"/>
      <c r="D142" s="158"/>
      <c r="E142" s="158"/>
      <c r="F142" s="158"/>
      <c r="G142" s="158"/>
      <c r="H142" s="158"/>
      <c r="I142" s="158"/>
      <c r="J142" s="158"/>
    </row>
    <row r="143" spans="1:10" x14ac:dyDescent="0.2">
      <c r="A143" s="169"/>
      <c r="B143" s="169" t="s">
        <v>644</v>
      </c>
      <c r="C143" s="169"/>
      <c r="D143" s="158"/>
      <c r="E143" s="167">
        <f t="shared" ref="E143:J143" si="29">E88</f>
        <v>0</v>
      </c>
      <c r="F143" s="167">
        <f t="shared" si="29"/>
        <v>0</v>
      </c>
      <c r="G143" s="167">
        <f t="shared" si="29"/>
        <v>0</v>
      </c>
      <c r="H143" s="167">
        <f t="shared" si="29"/>
        <v>0</v>
      </c>
      <c r="I143" s="167">
        <f t="shared" si="29"/>
        <v>0</v>
      </c>
      <c r="J143" s="167">
        <f t="shared" si="29"/>
        <v>0</v>
      </c>
    </row>
    <row r="144" spans="1:10" ht="15" thickBot="1" x14ac:dyDescent="0.25">
      <c r="A144" s="179"/>
      <c r="B144" s="179" t="s">
        <v>56</v>
      </c>
      <c r="C144" s="176"/>
      <c r="D144" s="158"/>
      <c r="E144" s="172">
        <f t="shared" ref="E144:J144" si="30">SUM(E143:E143)</f>
        <v>0</v>
      </c>
      <c r="F144" s="172">
        <f t="shared" si="30"/>
        <v>0</v>
      </c>
      <c r="G144" s="172">
        <f t="shared" si="30"/>
        <v>0</v>
      </c>
      <c r="H144" s="172">
        <f t="shared" si="30"/>
        <v>0</v>
      </c>
      <c r="I144" s="172">
        <f t="shared" si="30"/>
        <v>0</v>
      </c>
      <c r="J144" s="172">
        <f t="shared" si="30"/>
        <v>0</v>
      </c>
    </row>
    <row r="145" spans="1:10" x14ac:dyDescent="0.2">
      <c r="A145" s="158"/>
      <c r="B145" s="158"/>
      <c r="C145" s="158"/>
      <c r="D145" s="158"/>
      <c r="E145" s="178"/>
      <c r="F145" s="178"/>
      <c r="G145" s="178"/>
      <c r="H145" s="163"/>
      <c r="I145" s="163"/>
      <c r="J145" s="163"/>
    </row>
    <row r="146" spans="1:10" ht="15" thickBot="1" x14ac:dyDescent="0.25">
      <c r="A146" s="158"/>
      <c r="B146" s="158"/>
      <c r="C146" s="158"/>
      <c r="D146" s="158"/>
      <c r="E146" s="176"/>
      <c r="F146" s="203" t="s">
        <v>341</v>
      </c>
      <c r="G146" s="176"/>
      <c r="H146" s="176"/>
      <c r="I146" s="181"/>
      <c r="J146" s="181"/>
    </row>
    <row r="147" spans="1:10" ht="7.5" customHeight="1" thickTop="1" x14ac:dyDescent="0.2">
      <c r="A147" s="182"/>
      <c r="B147" s="182"/>
      <c r="C147" s="182"/>
      <c r="D147" s="182"/>
      <c r="E147" s="182"/>
      <c r="F147" s="204"/>
      <c r="G147" s="182"/>
      <c r="H147" s="182"/>
      <c r="I147" s="182"/>
      <c r="J147" s="182"/>
    </row>
    <row r="148" spans="1:10" x14ac:dyDescent="0.2">
      <c r="A148" s="183"/>
      <c r="B148" s="183">
        <v>210</v>
      </c>
      <c r="C148" s="158" t="s">
        <v>6</v>
      </c>
      <c r="D148" s="158"/>
      <c r="E148" s="167">
        <f t="shared" ref="E148:J163" si="31">SUMIF($A$47:$A$920,$B148,E$47:E$920)</f>
        <v>246052.69</v>
      </c>
      <c r="F148" s="167">
        <f t="shared" si="31"/>
        <v>339000</v>
      </c>
      <c r="G148" s="167">
        <f t="shared" si="31"/>
        <v>339000</v>
      </c>
      <c r="H148" s="167">
        <f t="shared" si="31"/>
        <v>316100</v>
      </c>
      <c r="I148" s="167">
        <f t="shared" si="31"/>
        <v>340200</v>
      </c>
      <c r="J148" s="167">
        <f t="shared" si="31"/>
        <v>344300</v>
      </c>
    </row>
    <row r="149" spans="1:10" x14ac:dyDescent="0.2">
      <c r="A149" s="183"/>
      <c r="B149" s="183">
        <v>212</v>
      </c>
      <c r="C149" s="158" t="s">
        <v>8</v>
      </c>
      <c r="D149" s="158"/>
      <c r="E149" s="167">
        <f t="shared" si="31"/>
        <v>0</v>
      </c>
      <c r="F149" s="167">
        <f t="shared" si="31"/>
        <v>0</v>
      </c>
      <c r="G149" s="167">
        <f t="shared" si="31"/>
        <v>0</v>
      </c>
      <c r="H149" s="167">
        <f t="shared" si="31"/>
        <v>0</v>
      </c>
      <c r="I149" s="167">
        <f t="shared" si="31"/>
        <v>0</v>
      </c>
      <c r="J149" s="167">
        <f t="shared" si="31"/>
        <v>0</v>
      </c>
    </row>
    <row r="150" spans="1:10" x14ac:dyDescent="0.2">
      <c r="A150" s="183"/>
      <c r="B150" s="183">
        <v>213</v>
      </c>
      <c r="C150" s="158" t="s">
        <v>182</v>
      </c>
      <c r="D150" s="158"/>
      <c r="E150" s="167">
        <f t="shared" si="31"/>
        <v>0</v>
      </c>
      <c r="F150" s="167">
        <f t="shared" si="31"/>
        <v>0</v>
      </c>
      <c r="G150" s="167">
        <f t="shared" si="31"/>
        <v>0</v>
      </c>
      <c r="H150" s="167">
        <f t="shared" si="31"/>
        <v>0</v>
      </c>
      <c r="I150" s="167">
        <f t="shared" si="31"/>
        <v>0</v>
      </c>
      <c r="J150" s="167">
        <f t="shared" si="31"/>
        <v>0</v>
      </c>
    </row>
    <row r="151" spans="1:10" x14ac:dyDescent="0.2">
      <c r="A151" s="183"/>
      <c r="B151" s="183">
        <v>216</v>
      </c>
      <c r="C151" s="158" t="s">
        <v>9</v>
      </c>
      <c r="D151" s="158"/>
      <c r="E151" s="167">
        <f t="shared" si="31"/>
        <v>194588.77</v>
      </c>
      <c r="F151" s="167">
        <f t="shared" si="31"/>
        <v>237600</v>
      </c>
      <c r="G151" s="167">
        <f t="shared" si="31"/>
        <v>237600</v>
      </c>
      <c r="H151" s="167">
        <f t="shared" si="31"/>
        <v>217500</v>
      </c>
      <c r="I151" s="167">
        <f t="shared" si="31"/>
        <v>237600</v>
      </c>
      <c r="J151" s="167">
        <f t="shared" si="31"/>
        <v>237600</v>
      </c>
    </row>
    <row r="152" spans="1:10" x14ac:dyDescent="0.2">
      <c r="A152" s="183"/>
      <c r="B152" s="183">
        <v>218</v>
      </c>
      <c r="C152" s="158" t="s">
        <v>183</v>
      </c>
      <c r="D152" s="158"/>
      <c r="E152" s="167">
        <f t="shared" si="31"/>
        <v>0</v>
      </c>
      <c r="F152" s="167">
        <f t="shared" si="31"/>
        <v>0</v>
      </c>
      <c r="G152" s="167">
        <f t="shared" si="31"/>
        <v>0</v>
      </c>
      <c r="H152" s="167">
        <f t="shared" si="31"/>
        <v>0</v>
      </c>
      <c r="I152" s="167">
        <f t="shared" si="31"/>
        <v>0</v>
      </c>
      <c r="J152" s="167">
        <f t="shared" si="31"/>
        <v>0</v>
      </c>
    </row>
    <row r="153" spans="1:10" x14ac:dyDescent="0.2">
      <c r="A153" s="183"/>
      <c r="B153" s="183">
        <v>219</v>
      </c>
      <c r="C153" s="158" t="s">
        <v>184</v>
      </c>
      <c r="D153" s="158"/>
      <c r="E153" s="167">
        <f t="shared" si="31"/>
        <v>0</v>
      </c>
      <c r="F153" s="167">
        <f t="shared" si="31"/>
        <v>0</v>
      </c>
      <c r="G153" s="167">
        <f t="shared" si="31"/>
        <v>0</v>
      </c>
      <c r="H153" s="167">
        <f t="shared" si="31"/>
        <v>0</v>
      </c>
      <c r="I153" s="167">
        <f t="shared" si="31"/>
        <v>0</v>
      </c>
      <c r="J153" s="167">
        <f t="shared" si="31"/>
        <v>0</v>
      </c>
    </row>
    <row r="154" spans="1:10" x14ac:dyDescent="0.2">
      <c r="A154" s="183"/>
      <c r="B154" s="183">
        <v>220</v>
      </c>
      <c r="C154" s="158" t="s">
        <v>185</v>
      </c>
      <c r="D154" s="158"/>
      <c r="E154" s="167">
        <f t="shared" si="31"/>
        <v>0</v>
      </c>
      <c r="F154" s="167">
        <f t="shared" si="31"/>
        <v>0</v>
      </c>
      <c r="G154" s="167">
        <f t="shared" si="31"/>
        <v>0</v>
      </c>
      <c r="H154" s="167">
        <f t="shared" si="31"/>
        <v>0</v>
      </c>
      <c r="I154" s="167">
        <f t="shared" si="31"/>
        <v>0</v>
      </c>
      <c r="J154" s="167">
        <f t="shared" si="31"/>
        <v>0</v>
      </c>
    </row>
    <row r="155" spans="1:10" x14ac:dyDescent="0.2">
      <c r="A155" s="183"/>
      <c r="B155" s="183">
        <v>222</v>
      </c>
      <c r="C155" s="158" t="s">
        <v>186</v>
      </c>
      <c r="D155" s="158"/>
      <c r="E155" s="167">
        <f t="shared" si="31"/>
        <v>24200.560000000001</v>
      </c>
      <c r="F155" s="167">
        <f t="shared" si="31"/>
        <v>27000</v>
      </c>
      <c r="G155" s="167">
        <f t="shared" si="31"/>
        <v>27000</v>
      </c>
      <c r="H155" s="167">
        <f t="shared" si="31"/>
        <v>20000</v>
      </c>
      <c r="I155" s="167">
        <f t="shared" si="31"/>
        <v>20000</v>
      </c>
      <c r="J155" s="167">
        <f t="shared" si="31"/>
        <v>20000</v>
      </c>
    </row>
    <row r="156" spans="1:10" x14ac:dyDescent="0.2">
      <c r="A156" s="183"/>
      <c r="B156" s="183">
        <v>224</v>
      </c>
      <c r="C156" s="158" t="s">
        <v>187</v>
      </c>
      <c r="D156" s="158"/>
      <c r="E156" s="167">
        <f t="shared" si="31"/>
        <v>19609.57</v>
      </c>
      <c r="F156" s="167">
        <f t="shared" si="31"/>
        <v>30000</v>
      </c>
      <c r="G156" s="167">
        <f t="shared" si="31"/>
        <v>30000</v>
      </c>
      <c r="H156" s="167">
        <f t="shared" si="31"/>
        <v>28000</v>
      </c>
      <c r="I156" s="167">
        <f t="shared" si="31"/>
        <v>28000</v>
      </c>
      <c r="J156" s="167">
        <f t="shared" si="31"/>
        <v>28000</v>
      </c>
    </row>
    <row r="157" spans="1:10" x14ac:dyDescent="0.2">
      <c r="A157" s="183"/>
      <c r="B157" s="183">
        <v>226</v>
      </c>
      <c r="C157" s="158" t="s">
        <v>188</v>
      </c>
      <c r="D157" s="158"/>
      <c r="E157" s="167">
        <f t="shared" si="31"/>
        <v>8608.57</v>
      </c>
      <c r="F157" s="167">
        <f t="shared" si="31"/>
        <v>16000</v>
      </c>
      <c r="G157" s="167">
        <f t="shared" si="31"/>
        <v>16000</v>
      </c>
      <c r="H157" s="167">
        <f t="shared" si="31"/>
        <v>11000</v>
      </c>
      <c r="I157" s="167">
        <f t="shared" si="31"/>
        <v>11000</v>
      </c>
      <c r="J157" s="167">
        <f t="shared" si="31"/>
        <v>11000</v>
      </c>
    </row>
    <row r="158" spans="1:10" x14ac:dyDescent="0.2">
      <c r="A158" s="183"/>
      <c r="B158" s="183">
        <v>228</v>
      </c>
      <c r="C158" s="158" t="s">
        <v>189</v>
      </c>
      <c r="D158" s="158"/>
      <c r="E158" s="167">
        <f t="shared" si="31"/>
        <v>5768.55</v>
      </c>
      <c r="F158" s="167">
        <f t="shared" si="31"/>
        <v>10000</v>
      </c>
      <c r="G158" s="167">
        <f t="shared" si="31"/>
        <v>10000</v>
      </c>
      <c r="H158" s="167">
        <f t="shared" si="31"/>
        <v>10000</v>
      </c>
      <c r="I158" s="167">
        <f t="shared" si="31"/>
        <v>10000</v>
      </c>
      <c r="J158" s="167">
        <f t="shared" si="31"/>
        <v>10000</v>
      </c>
    </row>
    <row r="159" spans="1:10" x14ac:dyDescent="0.2">
      <c r="A159" s="183"/>
      <c r="B159" s="183">
        <v>229</v>
      </c>
      <c r="C159" s="158" t="s">
        <v>190</v>
      </c>
      <c r="D159" s="158"/>
      <c r="E159" s="167">
        <f t="shared" si="31"/>
        <v>0</v>
      </c>
      <c r="F159" s="167">
        <f t="shared" si="31"/>
        <v>0</v>
      </c>
      <c r="G159" s="167">
        <f t="shared" si="31"/>
        <v>0</v>
      </c>
      <c r="H159" s="167">
        <f t="shared" si="31"/>
        <v>0</v>
      </c>
      <c r="I159" s="167">
        <f t="shared" si="31"/>
        <v>0</v>
      </c>
      <c r="J159" s="167">
        <f t="shared" si="31"/>
        <v>0</v>
      </c>
    </row>
    <row r="160" spans="1:10" x14ac:dyDescent="0.2">
      <c r="A160" s="183"/>
      <c r="B160" s="183">
        <v>230</v>
      </c>
      <c r="C160" s="158" t="s">
        <v>191</v>
      </c>
      <c r="D160" s="158"/>
      <c r="E160" s="167">
        <f t="shared" si="31"/>
        <v>0</v>
      </c>
      <c r="F160" s="167">
        <f t="shared" si="31"/>
        <v>0</v>
      </c>
      <c r="G160" s="167">
        <f t="shared" si="31"/>
        <v>0</v>
      </c>
      <c r="H160" s="167">
        <f t="shared" si="31"/>
        <v>0</v>
      </c>
      <c r="I160" s="167">
        <f t="shared" si="31"/>
        <v>0</v>
      </c>
      <c r="J160" s="167">
        <f t="shared" si="31"/>
        <v>0</v>
      </c>
    </row>
    <row r="161" spans="1:10" x14ac:dyDescent="0.2">
      <c r="A161" s="183"/>
      <c r="B161" s="183">
        <v>232</v>
      </c>
      <c r="C161" s="158" t="s">
        <v>192</v>
      </c>
      <c r="D161" s="158"/>
      <c r="E161" s="167">
        <f t="shared" si="31"/>
        <v>1540.8</v>
      </c>
      <c r="F161" s="167">
        <f t="shared" si="31"/>
        <v>5000</v>
      </c>
      <c r="G161" s="167">
        <f t="shared" si="31"/>
        <v>5000</v>
      </c>
      <c r="H161" s="167">
        <f t="shared" si="31"/>
        <v>5000</v>
      </c>
      <c r="I161" s="167">
        <f t="shared" si="31"/>
        <v>5000</v>
      </c>
      <c r="J161" s="167">
        <f t="shared" si="31"/>
        <v>5000</v>
      </c>
    </row>
    <row r="162" spans="1:10" x14ac:dyDescent="0.2">
      <c r="A162" s="183"/>
      <c r="B162" s="183">
        <v>234</v>
      </c>
      <c r="C162" s="158" t="s">
        <v>193</v>
      </c>
      <c r="D162" s="158"/>
      <c r="E162" s="167">
        <f t="shared" si="31"/>
        <v>0</v>
      </c>
      <c r="F162" s="167">
        <f t="shared" si="31"/>
        <v>0</v>
      </c>
      <c r="G162" s="167">
        <f t="shared" si="31"/>
        <v>0</v>
      </c>
      <c r="H162" s="167">
        <f t="shared" si="31"/>
        <v>0</v>
      </c>
      <c r="I162" s="167">
        <f t="shared" si="31"/>
        <v>0</v>
      </c>
      <c r="J162" s="167">
        <f t="shared" si="31"/>
        <v>0</v>
      </c>
    </row>
    <row r="163" spans="1:10" x14ac:dyDescent="0.2">
      <c r="A163" s="183"/>
      <c r="B163" s="183">
        <v>236</v>
      </c>
      <c r="C163" s="158" t="s">
        <v>194</v>
      </c>
      <c r="D163" s="158"/>
      <c r="E163" s="167">
        <f t="shared" si="31"/>
        <v>0</v>
      </c>
      <c r="F163" s="167">
        <f t="shared" si="31"/>
        <v>20000</v>
      </c>
      <c r="G163" s="167">
        <f t="shared" si="31"/>
        <v>20000</v>
      </c>
      <c r="H163" s="167">
        <f t="shared" si="31"/>
        <v>7400</v>
      </c>
      <c r="I163" s="167">
        <f t="shared" si="31"/>
        <v>7400</v>
      </c>
      <c r="J163" s="167">
        <f t="shared" si="31"/>
        <v>7400</v>
      </c>
    </row>
    <row r="164" spans="1:10" x14ac:dyDescent="0.2">
      <c r="A164" s="183"/>
      <c r="B164" s="183">
        <v>238</v>
      </c>
      <c r="C164" s="158" t="s">
        <v>195</v>
      </c>
      <c r="D164" s="158"/>
      <c r="E164" s="167">
        <f t="shared" ref="E164:J179" si="32">SUMIF($A$47:$A$920,$B164,E$47:E$920)</f>
        <v>0</v>
      </c>
      <c r="F164" s="167">
        <f t="shared" si="32"/>
        <v>0</v>
      </c>
      <c r="G164" s="167">
        <f t="shared" si="32"/>
        <v>0</v>
      </c>
      <c r="H164" s="167">
        <f t="shared" si="32"/>
        <v>0</v>
      </c>
      <c r="I164" s="167">
        <f t="shared" si="32"/>
        <v>0</v>
      </c>
      <c r="J164" s="167">
        <f t="shared" si="32"/>
        <v>0</v>
      </c>
    </row>
    <row r="165" spans="1:10" x14ac:dyDescent="0.2">
      <c r="A165" s="183"/>
      <c r="B165" s="183">
        <v>240</v>
      </c>
      <c r="C165" s="158" t="s">
        <v>196</v>
      </c>
      <c r="D165" s="158"/>
      <c r="E165" s="167">
        <f t="shared" si="32"/>
        <v>0</v>
      </c>
      <c r="F165" s="167">
        <f t="shared" si="32"/>
        <v>0</v>
      </c>
      <c r="G165" s="167">
        <f t="shared" si="32"/>
        <v>0</v>
      </c>
      <c r="H165" s="167">
        <f t="shared" si="32"/>
        <v>0</v>
      </c>
      <c r="I165" s="167">
        <f t="shared" si="32"/>
        <v>0</v>
      </c>
      <c r="J165" s="167">
        <f t="shared" si="32"/>
        <v>0</v>
      </c>
    </row>
    <row r="166" spans="1:10" x14ac:dyDescent="0.2">
      <c r="A166" s="183"/>
      <c r="B166" s="183">
        <v>242</v>
      </c>
      <c r="C166" s="158" t="s">
        <v>197</v>
      </c>
      <c r="D166" s="158"/>
      <c r="E166" s="167">
        <f t="shared" si="32"/>
        <v>0</v>
      </c>
      <c r="F166" s="167">
        <f t="shared" si="32"/>
        <v>0</v>
      </c>
      <c r="G166" s="167">
        <f t="shared" si="32"/>
        <v>0</v>
      </c>
      <c r="H166" s="167">
        <f t="shared" si="32"/>
        <v>0</v>
      </c>
      <c r="I166" s="167">
        <f t="shared" si="32"/>
        <v>0</v>
      </c>
      <c r="J166" s="167">
        <f t="shared" si="32"/>
        <v>0</v>
      </c>
    </row>
    <row r="167" spans="1:10" x14ac:dyDescent="0.2">
      <c r="A167" s="183"/>
      <c r="B167" s="183">
        <v>244</v>
      </c>
      <c r="C167" s="158" t="s">
        <v>198</v>
      </c>
      <c r="D167" s="158"/>
      <c r="E167" s="167">
        <f t="shared" si="32"/>
        <v>0</v>
      </c>
      <c r="F167" s="167">
        <f t="shared" si="32"/>
        <v>0</v>
      </c>
      <c r="G167" s="167">
        <f t="shared" si="32"/>
        <v>0</v>
      </c>
      <c r="H167" s="167">
        <f t="shared" si="32"/>
        <v>0</v>
      </c>
      <c r="I167" s="167">
        <f t="shared" si="32"/>
        <v>0</v>
      </c>
      <c r="J167" s="167">
        <f t="shared" si="32"/>
        <v>0</v>
      </c>
    </row>
    <row r="168" spans="1:10" x14ac:dyDescent="0.2">
      <c r="A168" s="183"/>
      <c r="B168" s="183">
        <v>246</v>
      </c>
      <c r="C168" s="158" t="s">
        <v>199</v>
      </c>
      <c r="D168" s="158"/>
      <c r="E168" s="167">
        <f t="shared" si="32"/>
        <v>0</v>
      </c>
      <c r="F168" s="167">
        <f t="shared" si="32"/>
        <v>2500</v>
      </c>
      <c r="G168" s="167">
        <f t="shared" si="32"/>
        <v>2500</v>
      </c>
      <c r="H168" s="167">
        <f t="shared" si="32"/>
        <v>2500</v>
      </c>
      <c r="I168" s="167">
        <f t="shared" si="32"/>
        <v>2500</v>
      </c>
      <c r="J168" s="167">
        <f t="shared" si="32"/>
        <v>2500</v>
      </c>
    </row>
    <row r="169" spans="1:10" x14ac:dyDescent="0.2">
      <c r="A169" s="183"/>
      <c r="B169" s="183">
        <v>247</v>
      </c>
      <c r="C169" s="158" t="s">
        <v>200</v>
      </c>
      <c r="D169" s="158"/>
      <c r="E169" s="167">
        <f t="shared" si="32"/>
        <v>0</v>
      </c>
      <c r="F169" s="167">
        <f t="shared" si="32"/>
        <v>0</v>
      </c>
      <c r="G169" s="167">
        <f t="shared" si="32"/>
        <v>0</v>
      </c>
      <c r="H169" s="167">
        <f t="shared" si="32"/>
        <v>0</v>
      </c>
      <c r="I169" s="167">
        <f t="shared" si="32"/>
        <v>0</v>
      </c>
      <c r="J169" s="167">
        <f t="shared" si="32"/>
        <v>0</v>
      </c>
    </row>
    <row r="170" spans="1:10" x14ac:dyDescent="0.2">
      <c r="A170" s="183"/>
      <c r="B170" s="183">
        <v>260</v>
      </c>
      <c r="C170" s="158" t="s">
        <v>201</v>
      </c>
      <c r="D170" s="158"/>
      <c r="E170" s="167">
        <f t="shared" si="32"/>
        <v>0</v>
      </c>
      <c r="F170" s="167">
        <f t="shared" si="32"/>
        <v>0</v>
      </c>
      <c r="G170" s="167">
        <f t="shared" si="32"/>
        <v>0</v>
      </c>
      <c r="H170" s="167">
        <f t="shared" si="32"/>
        <v>0</v>
      </c>
      <c r="I170" s="167">
        <f t="shared" si="32"/>
        <v>0</v>
      </c>
      <c r="J170" s="167">
        <f t="shared" si="32"/>
        <v>0</v>
      </c>
    </row>
    <row r="171" spans="1:10" x14ac:dyDescent="0.2">
      <c r="A171" s="183"/>
      <c r="B171" s="183">
        <v>261</v>
      </c>
      <c r="C171" s="158" t="s">
        <v>202</v>
      </c>
      <c r="D171" s="158"/>
      <c r="E171" s="167">
        <f t="shared" si="32"/>
        <v>0</v>
      </c>
      <c r="F171" s="167">
        <f t="shared" si="32"/>
        <v>0</v>
      </c>
      <c r="G171" s="167">
        <f t="shared" si="32"/>
        <v>0</v>
      </c>
      <c r="H171" s="167">
        <f t="shared" si="32"/>
        <v>0</v>
      </c>
      <c r="I171" s="167">
        <f t="shared" si="32"/>
        <v>0</v>
      </c>
      <c r="J171" s="167">
        <f t="shared" si="32"/>
        <v>0</v>
      </c>
    </row>
    <row r="172" spans="1:10" x14ac:dyDescent="0.2">
      <c r="A172" s="183"/>
      <c r="B172" s="183">
        <v>262</v>
      </c>
      <c r="C172" s="158" t="s">
        <v>203</v>
      </c>
      <c r="D172" s="158"/>
      <c r="E172" s="167">
        <f t="shared" si="32"/>
        <v>10915.01</v>
      </c>
      <c r="F172" s="167">
        <f t="shared" si="32"/>
        <v>0</v>
      </c>
      <c r="G172" s="167">
        <f t="shared" si="32"/>
        <v>0</v>
      </c>
      <c r="H172" s="167">
        <f t="shared" si="32"/>
        <v>0</v>
      </c>
      <c r="I172" s="167">
        <f t="shared" si="32"/>
        <v>0</v>
      </c>
      <c r="J172" s="167">
        <f t="shared" si="32"/>
        <v>0</v>
      </c>
    </row>
    <row r="173" spans="1:10" x14ac:dyDescent="0.2">
      <c r="A173" s="183"/>
      <c r="B173" s="183">
        <v>265</v>
      </c>
      <c r="C173" s="158" t="s">
        <v>204</v>
      </c>
      <c r="D173" s="158"/>
      <c r="E173" s="167">
        <f t="shared" si="32"/>
        <v>0</v>
      </c>
      <c r="F173" s="167">
        <f t="shared" si="32"/>
        <v>0</v>
      </c>
      <c r="G173" s="167">
        <f t="shared" si="32"/>
        <v>0</v>
      </c>
      <c r="H173" s="167">
        <f t="shared" si="32"/>
        <v>0</v>
      </c>
      <c r="I173" s="167">
        <f t="shared" si="32"/>
        <v>0</v>
      </c>
      <c r="J173" s="167">
        <f t="shared" si="32"/>
        <v>0</v>
      </c>
    </row>
    <row r="174" spans="1:10" x14ac:dyDescent="0.2">
      <c r="A174" s="183"/>
      <c r="B174" s="183">
        <v>266</v>
      </c>
      <c r="C174" s="158" t="s">
        <v>205</v>
      </c>
      <c r="D174" s="158"/>
      <c r="E174" s="167">
        <f t="shared" si="32"/>
        <v>0</v>
      </c>
      <c r="F174" s="167">
        <f t="shared" si="32"/>
        <v>0</v>
      </c>
      <c r="G174" s="167">
        <f t="shared" si="32"/>
        <v>0</v>
      </c>
      <c r="H174" s="167">
        <f t="shared" si="32"/>
        <v>0</v>
      </c>
      <c r="I174" s="167">
        <f t="shared" si="32"/>
        <v>0</v>
      </c>
      <c r="J174" s="167">
        <f t="shared" si="32"/>
        <v>0</v>
      </c>
    </row>
    <row r="175" spans="1:10" x14ac:dyDescent="0.2">
      <c r="A175" s="183"/>
      <c r="B175" s="183">
        <v>270</v>
      </c>
      <c r="C175" s="158" t="s">
        <v>206</v>
      </c>
      <c r="D175" s="158"/>
      <c r="E175" s="167">
        <f t="shared" si="32"/>
        <v>0</v>
      </c>
      <c r="F175" s="167">
        <f t="shared" si="32"/>
        <v>0</v>
      </c>
      <c r="G175" s="167">
        <f t="shared" si="32"/>
        <v>0</v>
      </c>
      <c r="H175" s="167">
        <f t="shared" si="32"/>
        <v>0</v>
      </c>
      <c r="I175" s="167">
        <f t="shared" si="32"/>
        <v>0</v>
      </c>
      <c r="J175" s="167">
        <f t="shared" si="32"/>
        <v>0</v>
      </c>
    </row>
    <row r="176" spans="1:10" x14ac:dyDescent="0.2">
      <c r="A176" s="183"/>
      <c r="B176" s="183">
        <v>272</v>
      </c>
      <c r="C176" s="158" t="s">
        <v>207</v>
      </c>
      <c r="D176" s="158"/>
      <c r="E176" s="167">
        <f t="shared" si="32"/>
        <v>0</v>
      </c>
      <c r="F176" s="167">
        <f t="shared" si="32"/>
        <v>0</v>
      </c>
      <c r="G176" s="167">
        <f t="shared" si="32"/>
        <v>0</v>
      </c>
      <c r="H176" s="167">
        <f t="shared" si="32"/>
        <v>0</v>
      </c>
      <c r="I176" s="167">
        <f t="shared" si="32"/>
        <v>0</v>
      </c>
      <c r="J176" s="167">
        <f t="shared" si="32"/>
        <v>0</v>
      </c>
    </row>
    <row r="177" spans="1:10" x14ac:dyDescent="0.2">
      <c r="A177" s="183"/>
      <c r="B177" s="183">
        <v>273</v>
      </c>
      <c r="C177" s="158" t="s">
        <v>208</v>
      </c>
      <c r="D177" s="158"/>
      <c r="E177" s="167">
        <f t="shared" si="32"/>
        <v>0</v>
      </c>
      <c r="F177" s="167">
        <f t="shared" si="32"/>
        <v>0</v>
      </c>
      <c r="G177" s="167">
        <f t="shared" si="32"/>
        <v>0</v>
      </c>
      <c r="H177" s="167">
        <f t="shared" si="32"/>
        <v>0</v>
      </c>
      <c r="I177" s="167">
        <f t="shared" si="32"/>
        <v>0</v>
      </c>
      <c r="J177" s="167">
        <f t="shared" si="32"/>
        <v>0</v>
      </c>
    </row>
    <row r="178" spans="1:10" x14ac:dyDescent="0.2">
      <c r="A178" s="183"/>
      <c r="B178" s="183">
        <v>274</v>
      </c>
      <c r="C178" s="158" t="s">
        <v>209</v>
      </c>
      <c r="D178" s="158"/>
      <c r="E178" s="167">
        <f t="shared" si="32"/>
        <v>0</v>
      </c>
      <c r="F178" s="167">
        <f t="shared" si="32"/>
        <v>0</v>
      </c>
      <c r="G178" s="167">
        <f t="shared" si="32"/>
        <v>0</v>
      </c>
      <c r="H178" s="167">
        <f t="shared" si="32"/>
        <v>0</v>
      </c>
      <c r="I178" s="167">
        <f t="shared" si="32"/>
        <v>0</v>
      </c>
      <c r="J178" s="167">
        <f t="shared" si="32"/>
        <v>0</v>
      </c>
    </row>
    <row r="179" spans="1:10" x14ac:dyDescent="0.2">
      <c r="A179" s="183"/>
      <c r="B179" s="183">
        <v>275</v>
      </c>
      <c r="C179" s="158" t="s">
        <v>210</v>
      </c>
      <c r="D179" s="158"/>
      <c r="E179" s="167">
        <f t="shared" si="32"/>
        <v>0</v>
      </c>
      <c r="F179" s="167">
        <f t="shared" si="32"/>
        <v>35000</v>
      </c>
      <c r="G179" s="167">
        <f t="shared" si="32"/>
        <v>35000</v>
      </c>
      <c r="H179" s="167">
        <f t="shared" si="32"/>
        <v>12200</v>
      </c>
      <c r="I179" s="167">
        <f t="shared" si="32"/>
        <v>12200</v>
      </c>
      <c r="J179" s="167">
        <f t="shared" si="32"/>
        <v>12200</v>
      </c>
    </row>
    <row r="180" spans="1:10" x14ac:dyDescent="0.2">
      <c r="A180" s="183"/>
      <c r="B180" s="183">
        <v>276</v>
      </c>
      <c r="C180" s="158" t="s">
        <v>211</v>
      </c>
      <c r="D180" s="158"/>
      <c r="E180" s="167">
        <f t="shared" ref="E180:J190" si="33">SUMIF($A$47:$A$920,$B180,E$47:E$920)</f>
        <v>0</v>
      </c>
      <c r="F180" s="167">
        <f t="shared" si="33"/>
        <v>0</v>
      </c>
      <c r="G180" s="167">
        <f t="shared" si="33"/>
        <v>0</v>
      </c>
      <c r="H180" s="167">
        <f t="shared" si="33"/>
        <v>0</v>
      </c>
      <c r="I180" s="167">
        <f t="shared" si="33"/>
        <v>0</v>
      </c>
      <c r="J180" s="167">
        <f t="shared" si="33"/>
        <v>0</v>
      </c>
    </row>
    <row r="181" spans="1:10" x14ac:dyDescent="0.2">
      <c r="A181" s="183"/>
      <c r="B181" s="183">
        <v>277</v>
      </c>
      <c r="C181" s="158" t="s">
        <v>212</v>
      </c>
      <c r="D181" s="158"/>
      <c r="E181" s="167">
        <f t="shared" si="33"/>
        <v>0</v>
      </c>
      <c r="F181" s="167">
        <f t="shared" si="33"/>
        <v>0</v>
      </c>
      <c r="G181" s="167">
        <f t="shared" si="33"/>
        <v>0</v>
      </c>
      <c r="H181" s="167">
        <f t="shared" si="33"/>
        <v>0</v>
      </c>
      <c r="I181" s="167">
        <f t="shared" si="33"/>
        <v>0</v>
      </c>
      <c r="J181" s="167">
        <f t="shared" si="33"/>
        <v>0</v>
      </c>
    </row>
    <row r="182" spans="1:10" x14ac:dyDescent="0.2">
      <c r="A182" s="183"/>
      <c r="B182" s="183">
        <v>278</v>
      </c>
      <c r="C182" s="158" t="s">
        <v>213</v>
      </c>
      <c r="D182" s="158"/>
      <c r="E182" s="167">
        <f t="shared" si="33"/>
        <v>0</v>
      </c>
      <c r="F182" s="167">
        <f t="shared" si="33"/>
        <v>0</v>
      </c>
      <c r="G182" s="167">
        <f t="shared" si="33"/>
        <v>0</v>
      </c>
      <c r="H182" s="167">
        <f t="shared" si="33"/>
        <v>0</v>
      </c>
      <c r="I182" s="167">
        <f t="shared" si="33"/>
        <v>0</v>
      </c>
      <c r="J182" s="167">
        <f t="shared" si="33"/>
        <v>0</v>
      </c>
    </row>
    <row r="183" spans="1:10" x14ac:dyDescent="0.2">
      <c r="A183" s="183"/>
      <c r="B183" s="183">
        <v>279</v>
      </c>
      <c r="C183" s="158" t="s">
        <v>214</v>
      </c>
      <c r="D183" s="158"/>
      <c r="E183" s="167">
        <f t="shared" si="33"/>
        <v>0</v>
      </c>
      <c r="F183" s="167">
        <f t="shared" si="33"/>
        <v>0</v>
      </c>
      <c r="G183" s="167">
        <f t="shared" si="33"/>
        <v>0</v>
      </c>
      <c r="H183" s="167">
        <f t="shared" si="33"/>
        <v>0</v>
      </c>
      <c r="I183" s="167">
        <f t="shared" si="33"/>
        <v>0</v>
      </c>
      <c r="J183" s="167">
        <f t="shared" si="33"/>
        <v>0</v>
      </c>
    </row>
    <row r="184" spans="1:10" x14ac:dyDescent="0.2">
      <c r="A184" s="183"/>
      <c r="B184" s="183">
        <v>280</v>
      </c>
      <c r="C184" s="158" t="s">
        <v>215</v>
      </c>
      <c r="D184" s="158"/>
      <c r="E184" s="167">
        <f t="shared" si="33"/>
        <v>0</v>
      </c>
      <c r="F184" s="167">
        <f t="shared" si="33"/>
        <v>0</v>
      </c>
      <c r="G184" s="167">
        <f t="shared" si="33"/>
        <v>0</v>
      </c>
      <c r="H184" s="167">
        <f t="shared" si="33"/>
        <v>0</v>
      </c>
      <c r="I184" s="167">
        <f t="shared" si="33"/>
        <v>0</v>
      </c>
      <c r="J184" s="167">
        <f t="shared" si="33"/>
        <v>0</v>
      </c>
    </row>
    <row r="185" spans="1:10" x14ac:dyDescent="0.2">
      <c r="A185" s="183"/>
      <c r="B185" s="183">
        <v>281</v>
      </c>
      <c r="C185" s="158" t="s">
        <v>216</v>
      </c>
      <c r="D185" s="158"/>
      <c r="E185" s="167">
        <f t="shared" si="33"/>
        <v>0</v>
      </c>
      <c r="F185" s="167">
        <f t="shared" si="33"/>
        <v>0</v>
      </c>
      <c r="G185" s="167">
        <f t="shared" si="33"/>
        <v>0</v>
      </c>
      <c r="H185" s="167">
        <f t="shared" si="33"/>
        <v>0</v>
      </c>
      <c r="I185" s="167">
        <f t="shared" si="33"/>
        <v>0</v>
      </c>
      <c r="J185" s="167">
        <f t="shared" si="33"/>
        <v>0</v>
      </c>
    </row>
    <row r="186" spans="1:10" x14ac:dyDescent="0.2">
      <c r="A186" s="183"/>
      <c r="B186" s="183">
        <v>282</v>
      </c>
      <c r="C186" s="158" t="s">
        <v>217</v>
      </c>
      <c r="D186" s="158"/>
      <c r="E186" s="167">
        <f t="shared" si="33"/>
        <v>0</v>
      </c>
      <c r="F186" s="167">
        <f t="shared" si="33"/>
        <v>0</v>
      </c>
      <c r="G186" s="167">
        <f t="shared" si="33"/>
        <v>0</v>
      </c>
      <c r="H186" s="167">
        <f t="shared" si="33"/>
        <v>0</v>
      </c>
      <c r="I186" s="167">
        <f t="shared" si="33"/>
        <v>0</v>
      </c>
      <c r="J186" s="167">
        <f t="shared" si="33"/>
        <v>0</v>
      </c>
    </row>
    <row r="187" spans="1:10" x14ac:dyDescent="0.2">
      <c r="A187" s="183"/>
      <c r="B187" s="183">
        <v>283</v>
      </c>
      <c r="C187" s="158" t="s">
        <v>218</v>
      </c>
      <c r="D187" s="158"/>
      <c r="E187" s="167">
        <f t="shared" si="33"/>
        <v>0</v>
      </c>
      <c r="F187" s="167">
        <f t="shared" si="33"/>
        <v>0</v>
      </c>
      <c r="G187" s="167">
        <f t="shared" si="33"/>
        <v>0</v>
      </c>
      <c r="H187" s="167">
        <f t="shared" si="33"/>
        <v>0</v>
      </c>
      <c r="I187" s="167">
        <f t="shared" si="33"/>
        <v>0</v>
      </c>
      <c r="J187" s="167">
        <f t="shared" si="33"/>
        <v>0</v>
      </c>
    </row>
    <row r="188" spans="1:10" x14ac:dyDescent="0.2">
      <c r="A188" s="183"/>
      <c r="B188" s="183">
        <v>290</v>
      </c>
      <c r="C188" s="158" t="s">
        <v>220</v>
      </c>
      <c r="D188" s="158"/>
      <c r="E188" s="167">
        <f t="shared" si="33"/>
        <v>0</v>
      </c>
      <c r="F188" s="167">
        <f t="shared" si="33"/>
        <v>0</v>
      </c>
      <c r="G188" s="167">
        <f t="shared" si="33"/>
        <v>0</v>
      </c>
      <c r="H188" s="167">
        <f t="shared" si="33"/>
        <v>0</v>
      </c>
      <c r="I188" s="167">
        <f t="shared" si="33"/>
        <v>0</v>
      </c>
      <c r="J188" s="167">
        <f t="shared" si="33"/>
        <v>0</v>
      </c>
    </row>
    <row r="189" spans="1:10" x14ac:dyDescent="0.2">
      <c r="A189" s="183"/>
      <c r="B189" s="183">
        <v>292</v>
      </c>
      <c r="C189" s="158" t="s">
        <v>221</v>
      </c>
      <c r="D189" s="158"/>
      <c r="E189" s="167">
        <f t="shared" si="33"/>
        <v>0</v>
      </c>
      <c r="F189" s="167">
        <f t="shared" si="33"/>
        <v>0</v>
      </c>
      <c r="G189" s="167">
        <f t="shared" si="33"/>
        <v>0</v>
      </c>
      <c r="H189" s="167">
        <f t="shared" si="33"/>
        <v>0</v>
      </c>
      <c r="I189" s="167">
        <f t="shared" si="33"/>
        <v>0</v>
      </c>
      <c r="J189" s="167">
        <f t="shared" si="33"/>
        <v>0</v>
      </c>
    </row>
    <row r="190" spans="1:10" x14ac:dyDescent="0.2">
      <c r="A190" s="183"/>
      <c r="B190" s="183">
        <v>293</v>
      </c>
      <c r="C190" s="158" t="s">
        <v>222</v>
      </c>
      <c r="D190" s="158"/>
      <c r="E190" s="167">
        <f t="shared" si="33"/>
        <v>0</v>
      </c>
      <c r="F190" s="167">
        <f t="shared" si="33"/>
        <v>0</v>
      </c>
      <c r="G190" s="167">
        <f t="shared" si="33"/>
        <v>0</v>
      </c>
      <c r="H190" s="167">
        <f t="shared" si="33"/>
        <v>0</v>
      </c>
      <c r="I190" s="167">
        <f t="shared" si="33"/>
        <v>0</v>
      </c>
      <c r="J190" s="167">
        <f t="shared" si="33"/>
        <v>0</v>
      </c>
    </row>
    <row r="191" spans="1:10" ht="15" customHeight="1" thickBot="1" x14ac:dyDescent="0.25">
      <c r="A191" s="158"/>
      <c r="B191" s="183"/>
      <c r="C191" s="165" t="s">
        <v>670</v>
      </c>
      <c r="D191" s="176"/>
      <c r="E191" s="211">
        <f>SUM(E148:E190)</f>
        <v>511284.51999999996</v>
      </c>
      <c r="F191" s="211">
        <f t="shared" ref="F191:J191" si="34">SUM(F148:F190)</f>
        <v>722100</v>
      </c>
      <c r="G191" s="211">
        <f t="shared" si="34"/>
        <v>722100</v>
      </c>
      <c r="H191" s="211">
        <f t="shared" si="34"/>
        <v>629700</v>
      </c>
      <c r="I191" s="211">
        <f t="shared" si="34"/>
        <v>673900</v>
      </c>
      <c r="J191" s="211">
        <f t="shared" si="34"/>
        <v>678000</v>
      </c>
    </row>
    <row r="192" spans="1:10" ht="15" thickTop="1" x14ac:dyDescent="0.2"/>
  </sheetData>
  <mergeCells count="119">
    <mergeCell ref="A116:E116"/>
    <mergeCell ref="A117:E117"/>
    <mergeCell ref="A118:J118"/>
    <mergeCell ref="A110:E110"/>
    <mergeCell ref="A111:E111"/>
    <mergeCell ref="A112:E112"/>
    <mergeCell ref="A113:J113"/>
    <mergeCell ref="A114:E114"/>
    <mergeCell ref="A115:E115"/>
    <mergeCell ref="A104:J104"/>
    <mergeCell ref="A105:J105"/>
    <mergeCell ref="A106:J106"/>
    <mergeCell ref="A107:E107"/>
    <mergeCell ref="A108:J108"/>
    <mergeCell ref="A109:E109"/>
    <mergeCell ref="A98:J98"/>
    <mergeCell ref="A99:J99"/>
    <mergeCell ref="A100:J100"/>
    <mergeCell ref="A101:J101"/>
    <mergeCell ref="A102:J102"/>
    <mergeCell ref="A103:J103"/>
    <mergeCell ref="A92:C92"/>
    <mergeCell ref="A93:C93"/>
    <mergeCell ref="A94:C94"/>
    <mergeCell ref="A95:C95"/>
    <mergeCell ref="A96:D96"/>
    <mergeCell ref="A97:J97"/>
    <mergeCell ref="C86:D86"/>
    <mergeCell ref="C87:D87"/>
    <mergeCell ref="A88:D88"/>
    <mergeCell ref="A89:J89"/>
    <mergeCell ref="A90:J90"/>
    <mergeCell ref="A91:C91"/>
    <mergeCell ref="A83:J83"/>
    <mergeCell ref="A84:D84"/>
    <mergeCell ref="E84:E85"/>
    <mergeCell ref="G84:G85"/>
    <mergeCell ref="H84:H85"/>
    <mergeCell ref="I84:I85"/>
    <mergeCell ref="J84:J85"/>
    <mergeCell ref="C85:D85"/>
    <mergeCell ref="B77:D77"/>
    <mergeCell ref="B78:D78"/>
    <mergeCell ref="B79:D79"/>
    <mergeCell ref="B80:D80"/>
    <mergeCell ref="A81:D81"/>
    <mergeCell ref="A82:D82"/>
    <mergeCell ref="A71:I71"/>
    <mergeCell ref="B72:D72"/>
    <mergeCell ref="B73:D73"/>
    <mergeCell ref="B74:D74"/>
    <mergeCell ref="B75:D75"/>
    <mergeCell ref="B76:D76"/>
    <mergeCell ref="A65:I65"/>
    <mergeCell ref="B66:D66"/>
    <mergeCell ref="B67:D67"/>
    <mergeCell ref="B68:D68"/>
    <mergeCell ref="B69:D69"/>
    <mergeCell ref="A70:D70"/>
    <mergeCell ref="B59:D59"/>
    <mergeCell ref="B60:D60"/>
    <mergeCell ref="A61:D61"/>
    <mergeCell ref="A62:J62"/>
    <mergeCell ref="A63:J63"/>
    <mergeCell ref="B64:D64"/>
    <mergeCell ref="A54:J54"/>
    <mergeCell ref="A55:J55"/>
    <mergeCell ref="A56:C56"/>
    <mergeCell ref="D56:J56"/>
    <mergeCell ref="A57:J57"/>
    <mergeCell ref="A58:J58"/>
    <mergeCell ref="A48:D48"/>
    <mergeCell ref="A49:J49"/>
    <mergeCell ref="A50:D50"/>
    <mergeCell ref="A51:J51"/>
    <mergeCell ref="A52:J52"/>
    <mergeCell ref="A53:D53"/>
    <mergeCell ref="C42:D42"/>
    <mergeCell ref="C43:D43"/>
    <mergeCell ref="C44:D44"/>
    <mergeCell ref="C45:D45"/>
    <mergeCell ref="C46:D46"/>
    <mergeCell ref="C47:D47"/>
    <mergeCell ref="B36:D36"/>
    <mergeCell ref="B37:D37"/>
    <mergeCell ref="B38:D38"/>
    <mergeCell ref="A39:D39"/>
    <mergeCell ref="A40:J40"/>
    <mergeCell ref="C41:D41"/>
    <mergeCell ref="A30:D30"/>
    <mergeCell ref="A31:D31"/>
    <mergeCell ref="A32:J32"/>
    <mergeCell ref="A33:J33"/>
    <mergeCell ref="B34:D34"/>
    <mergeCell ref="B35:D35"/>
    <mergeCell ref="A24:J24"/>
    <mergeCell ref="B25:D25"/>
    <mergeCell ref="A26:D26"/>
    <mergeCell ref="A27:J27"/>
    <mergeCell ref="A28:J28"/>
    <mergeCell ref="B29:D29"/>
    <mergeCell ref="A18:J18"/>
    <mergeCell ref="A19:J19"/>
    <mergeCell ref="A20:J20"/>
    <mergeCell ref="A21:J21"/>
    <mergeCell ref="A22:J22"/>
    <mergeCell ref="B23:D23"/>
    <mergeCell ref="A12:J12"/>
    <mergeCell ref="A13:J13"/>
    <mergeCell ref="A14:J14"/>
    <mergeCell ref="A15:J15"/>
    <mergeCell ref="A16:J16"/>
    <mergeCell ref="A17:J17"/>
    <mergeCell ref="A1:J1"/>
    <mergeCell ref="A2:J2"/>
    <mergeCell ref="A3:J3"/>
    <mergeCell ref="A9:J9"/>
    <mergeCell ref="A10:J10"/>
    <mergeCell ref="A11:J11"/>
  </mergeCells>
  <printOptions horizontalCentered="1"/>
  <pageMargins left="0.25" right="0.25" top="0.75" bottom="0.75" header="0.3" footer="0.3"/>
  <pageSetup fitToHeight="0" orientation="portrait" r:id="rId1"/>
  <rowBreaks count="3" manualBreakCount="3">
    <brk id="54" max="9" man="1"/>
    <brk id="96" max="9" man="1"/>
    <brk id="144" max="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J270"/>
  <sheetViews>
    <sheetView view="pageBreakPreview" zoomScaleNormal="100" zoomScaleSheetLayoutView="100" workbookViewId="0">
      <selection activeCell="Q43" sqref="Q43"/>
    </sheetView>
  </sheetViews>
  <sheetFormatPr defaultColWidth="9.140625" defaultRowHeight="14.25" x14ac:dyDescent="0.2"/>
  <cols>
    <col min="1" max="1" width="8.5703125" style="98" customWidth="1"/>
    <col min="2" max="2" width="7.5703125" style="98" customWidth="1"/>
    <col min="3" max="3" width="14" style="98" customWidth="1"/>
    <col min="4" max="4" width="12.28515625" style="98" customWidth="1"/>
    <col min="5" max="5" width="9.85546875" style="98" customWidth="1"/>
    <col min="6" max="6" width="9.85546875" style="185" customWidth="1"/>
    <col min="7" max="10" width="9.85546875" style="98" customWidth="1"/>
    <col min="11" max="16384" width="9.140625" style="98"/>
  </cols>
  <sheetData>
    <row r="1" spans="1:10" x14ac:dyDescent="0.2">
      <c r="A1" s="473" t="s">
        <v>235</v>
      </c>
      <c r="B1" s="473"/>
      <c r="C1" s="474"/>
      <c r="D1" s="474"/>
      <c r="E1" s="474"/>
      <c r="F1" s="474"/>
      <c r="G1" s="474"/>
      <c r="H1" s="474"/>
      <c r="I1" s="474"/>
      <c r="J1" s="474"/>
    </row>
    <row r="2" spans="1:10" x14ac:dyDescent="0.2">
      <c r="A2" s="473" t="s">
        <v>671</v>
      </c>
      <c r="B2" s="473"/>
      <c r="C2" s="475"/>
      <c r="D2" s="475"/>
      <c r="E2" s="475"/>
      <c r="F2" s="475"/>
      <c r="G2" s="475"/>
      <c r="H2" s="475"/>
      <c r="I2" s="475"/>
      <c r="J2" s="475"/>
    </row>
    <row r="3" spans="1:10" ht="15" thickBot="1" x14ac:dyDescent="0.25">
      <c r="A3" s="518"/>
      <c r="B3" s="519"/>
      <c r="C3" s="519"/>
      <c r="D3" s="519"/>
      <c r="E3" s="519"/>
      <c r="F3" s="519"/>
      <c r="G3" s="519"/>
      <c r="H3" s="519"/>
      <c r="I3" s="519"/>
      <c r="J3" s="520"/>
    </row>
    <row r="4" spans="1:10" x14ac:dyDescent="0.2">
      <c r="A4" s="186" t="s">
        <v>237</v>
      </c>
      <c r="B4" s="187" t="s">
        <v>238</v>
      </c>
      <c r="C4" s="187"/>
      <c r="D4" s="187"/>
      <c r="E4" s="187"/>
      <c r="F4" s="187"/>
      <c r="G4" s="188"/>
      <c r="H4" s="188"/>
      <c r="I4" s="188"/>
      <c r="J4" s="189"/>
    </row>
    <row r="5" spans="1:10" x14ac:dyDescent="0.2">
      <c r="A5" s="103"/>
      <c r="B5" s="100" t="s">
        <v>2288</v>
      </c>
      <c r="C5" s="104"/>
      <c r="D5" s="104"/>
      <c r="E5" s="100"/>
      <c r="F5" s="100"/>
      <c r="G5" s="105"/>
      <c r="H5" s="105"/>
      <c r="I5" s="105"/>
      <c r="J5" s="106">
        <f>H49</f>
        <v>8163900</v>
      </c>
    </row>
    <row r="6" spans="1:10" x14ac:dyDescent="0.2">
      <c r="A6" s="109" t="s">
        <v>240</v>
      </c>
      <c r="B6" s="110" t="s">
        <v>241</v>
      </c>
      <c r="C6" s="110"/>
      <c r="D6" s="110" t="s">
        <v>672</v>
      </c>
      <c r="E6" s="110"/>
      <c r="F6" s="110"/>
      <c r="G6" s="111"/>
      <c r="H6" s="111"/>
      <c r="I6" s="111"/>
      <c r="J6" s="112"/>
    </row>
    <row r="7" spans="1:10" ht="15" thickBot="1" x14ac:dyDescent="0.25">
      <c r="A7" s="113" t="s">
        <v>243</v>
      </c>
      <c r="B7" s="114" t="s">
        <v>673</v>
      </c>
      <c r="C7" s="114"/>
      <c r="D7" s="115"/>
      <c r="E7" s="115"/>
      <c r="F7" s="115"/>
      <c r="G7" s="117"/>
      <c r="H7" s="117"/>
      <c r="I7" s="117"/>
      <c r="J7" s="118"/>
    </row>
    <row r="8" spans="1:10" ht="15" x14ac:dyDescent="0.2">
      <c r="A8" s="207"/>
      <c r="B8" s="207"/>
      <c r="C8" s="207"/>
      <c r="D8" s="207"/>
      <c r="E8" s="207"/>
      <c r="F8" s="207"/>
      <c r="G8" s="207"/>
      <c r="H8" s="207"/>
      <c r="I8" s="207"/>
      <c r="J8" s="207"/>
    </row>
    <row r="9" spans="1:10" x14ac:dyDescent="0.2">
      <c r="A9" s="482" t="s">
        <v>245</v>
      </c>
      <c r="B9" s="482"/>
      <c r="C9" s="482"/>
      <c r="D9" s="482"/>
      <c r="E9" s="482"/>
      <c r="F9" s="482"/>
      <c r="G9" s="482"/>
      <c r="H9" s="482"/>
      <c r="I9" s="482"/>
      <c r="J9" s="482"/>
    </row>
    <row r="10" spans="1:10" s="236" customFormat="1" x14ac:dyDescent="0.2">
      <c r="A10" s="507" t="s">
        <v>674</v>
      </c>
      <c r="B10" s="507"/>
      <c r="C10" s="507"/>
      <c r="D10" s="507"/>
      <c r="E10" s="507"/>
      <c r="F10" s="507"/>
      <c r="G10" s="507"/>
      <c r="H10" s="507"/>
      <c r="I10" s="507"/>
      <c r="J10" s="507"/>
    </row>
    <row r="11" spans="1:10" s="236" customFormat="1" ht="15" customHeight="1" x14ac:dyDescent="0.2">
      <c r="A11" s="507" t="s">
        <v>675</v>
      </c>
      <c r="B11" s="507"/>
      <c r="C11" s="507"/>
      <c r="D11" s="507"/>
      <c r="E11" s="507"/>
      <c r="F11" s="507"/>
      <c r="G11" s="507"/>
      <c r="H11" s="507"/>
      <c r="I11" s="507"/>
      <c r="J11" s="507"/>
    </row>
    <row r="12" spans="1:10" s="236" customFormat="1" ht="15.75" customHeight="1" x14ac:dyDescent="0.2">
      <c r="A12" s="507" t="s">
        <v>676</v>
      </c>
      <c r="B12" s="507"/>
      <c r="C12" s="507"/>
      <c r="D12" s="507"/>
      <c r="E12" s="507"/>
      <c r="F12" s="507"/>
      <c r="G12" s="507"/>
      <c r="H12" s="507"/>
      <c r="I12" s="507"/>
      <c r="J12" s="507"/>
    </row>
    <row r="13" spans="1:10" x14ac:dyDescent="0.2">
      <c r="A13" s="482" t="s">
        <v>247</v>
      </c>
      <c r="B13" s="482"/>
      <c r="C13" s="482"/>
      <c r="D13" s="482"/>
      <c r="E13" s="482"/>
      <c r="F13" s="482"/>
      <c r="G13" s="482"/>
      <c r="H13" s="482"/>
      <c r="I13" s="482"/>
      <c r="J13" s="482"/>
    </row>
    <row r="14" spans="1:10" x14ac:dyDescent="0.2">
      <c r="A14" s="566" t="s">
        <v>677</v>
      </c>
      <c r="B14" s="566"/>
      <c r="C14" s="566"/>
      <c r="D14" s="566"/>
      <c r="E14" s="566"/>
      <c r="F14" s="566"/>
      <c r="G14" s="566"/>
      <c r="H14" s="566"/>
      <c r="I14" s="566"/>
      <c r="J14" s="566"/>
    </row>
    <row r="15" spans="1:10" x14ac:dyDescent="0.2">
      <c r="A15" s="566" t="s">
        <v>678</v>
      </c>
      <c r="B15" s="566"/>
      <c r="C15" s="566"/>
      <c r="D15" s="566"/>
      <c r="E15" s="566"/>
      <c r="F15" s="566"/>
      <c r="G15" s="566"/>
      <c r="H15" s="566"/>
      <c r="I15" s="566"/>
      <c r="J15" s="566"/>
    </row>
    <row r="16" spans="1:10" x14ac:dyDescent="0.2">
      <c r="A16" s="566" t="s">
        <v>679</v>
      </c>
      <c r="B16" s="566"/>
      <c r="C16" s="566"/>
      <c r="D16" s="566"/>
      <c r="E16" s="566"/>
      <c r="F16" s="566"/>
      <c r="G16" s="566"/>
      <c r="H16" s="566"/>
      <c r="I16" s="566"/>
      <c r="J16" s="566"/>
    </row>
    <row r="17" spans="1:10" x14ac:dyDescent="0.2">
      <c r="A17" s="482" t="s">
        <v>249</v>
      </c>
      <c r="B17" s="482"/>
      <c r="C17" s="482"/>
      <c r="D17" s="482"/>
      <c r="E17" s="482"/>
      <c r="F17" s="482"/>
      <c r="G17" s="482"/>
      <c r="H17" s="482"/>
      <c r="I17" s="482"/>
      <c r="J17" s="482"/>
    </row>
    <row r="18" spans="1:10" x14ac:dyDescent="0.2">
      <c r="A18" s="566" t="s">
        <v>680</v>
      </c>
      <c r="B18" s="566"/>
      <c r="C18" s="566"/>
      <c r="D18" s="566"/>
      <c r="E18" s="566"/>
      <c r="F18" s="566"/>
      <c r="G18" s="566"/>
      <c r="H18" s="566"/>
      <c r="I18" s="566"/>
      <c r="J18" s="566"/>
    </row>
    <row r="19" spans="1:10" x14ac:dyDescent="0.2">
      <c r="A19" s="482" t="s">
        <v>251</v>
      </c>
      <c r="B19" s="482"/>
      <c r="C19" s="482"/>
      <c r="D19" s="482"/>
      <c r="E19" s="482"/>
      <c r="F19" s="482"/>
      <c r="G19" s="482"/>
      <c r="H19" s="482"/>
      <c r="I19" s="482"/>
      <c r="J19" s="482"/>
    </row>
    <row r="20" spans="1:10" x14ac:dyDescent="0.2">
      <c r="A20" s="566" t="s">
        <v>681</v>
      </c>
      <c r="B20" s="566"/>
      <c r="C20" s="566"/>
      <c r="D20" s="566"/>
      <c r="E20" s="566"/>
      <c r="F20" s="566"/>
      <c r="G20" s="566"/>
      <c r="H20" s="566"/>
      <c r="I20" s="566"/>
      <c r="J20" s="566"/>
    </row>
    <row r="21" spans="1:10" x14ac:dyDescent="0.2">
      <c r="A21" s="568"/>
      <c r="B21" s="568"/>
      <c r="C21" s="568"/>
      <c r="D21" s="568"/>
      <c r="E21" s="568"/>
      <c r="F21" s="568"/>
      <c r="G21" s="568"/>
      <c r="H21" s="568"/>
      <c r="I21" s="568"/>
      <c r="J21" s="568"/>
    </row>
    <row r="22" spans="1:10" x14ac:dyDescent="0.2">
      <c r="A22" s="482" t="s">
        <v>253</v>
      </c>
      <c r="B22" s="482"/>
      <c r="C22" s="482"/>
      <c r="D22" s="482"/>
      <c r="E22" s="482"/>
      <c r="F22" s="482"/>
      <c r="G22" s="482"/>
      <c r="H22" s="482"/>
      <c r="I22" s="482"/>
      <c r="J22" s="482"/>
    </row>
    <row r="23" spans="1:10" ht="33.75" x14ac:dyDescent="0.2">
      <c r="A23" s="119" t="s">
        <v>225</v>
      </c>
      <c r="B23" s="484" t="s">
        <v>224</v>
      </c>
      <c r="C23" s="484"/>
      <c r="D23" s="484"/>
      <c r="E23" s="120" t="str">
        <f>Summary!$G$25</f>
        <v>Actuals           2013-2014</v>
      </c>
      <c r="F23" s="120" t="str">
        <f>Summary!$H$25</f>
        <v>Approved Estimates          2014-2015</v>
      </c>
      <c r="G23" s="120" t="str">
        <f>Summary!$I$25</f>
        <v>Revised Estimates                 2014-2015</v>
      </c>
      <c r="H23" s="120" t="str">
        <f>Summary!$J$25</f>
        <v>Budget Estimates      2015-2016</v>
      </c>
      <c r="I23" s="120" t="str">
        <f>Summary!$K$25</f>
        <v>Forward Estimates     2016-2017</v>
      </c>
      <c r="J23" s="120" t="str">
        <f>Summary!$L$25</f>
        <v>Forward Estimates     2017-2018</v>
      </c>
    </row>
    <row r="24" spans="1:10" x14ac:dyDescent="0.2">
      <c r="A24" s="482" t="s">
        <v>254</v>
      </c>
      <c r="B24" s="482"/>
      <c r="C24" s="482"/>
      <c r="D24" s="482"/>
      <c r="E24" s="482"/>
      <c r="F24" s="482"/>
      <c r="G24" s="482"/>
      <c r="H24" s="482"/>
      <c r="I24" s="482"/>
      <c r="J24" s="482"/>
    </row>
    <row r="25" spans="1:10" ht="15" customHeight="1" x14ac:dyDescent="0.2">
      <c r="A25" s="213" t="s">
        <v>682</v>
      </c>
      <c r="B25" s="483" t="s">
        <v>447</v>
      </c>
      <c r="C25" s="475"/>
      <c r="D25" s="475"/>
      <c r="E25" s="157">
        <f>E61</f>
        <v>9534</v>
      </c>
      <c r="F25" s="155">
        <f t="shared" ref="F25:J25" si="0">F61</f>
        <v>7900</v>
      </c>
      <c r="G25" s="157">
        <f t="shared" si="0"/>
        <v>7900</v>
      </c>
      <c r="H25" s="156">
        <f t="shared" si="0"/>
        <v>0</v>
      </c>
      <c r="I25" s="157">
        <f t="shared" si="0"/>
        <v>0</v>
      </c>
      <c r="J25" s="157">
        <f t="shared" si="0"/>
        <v>0</v>
      </c>
    </row>
    <row r="26" spans="1:10" ht="15" customHeight="1" x14ac:dyDescent="0.2">
      <c r="A26" s="213" t="s">
        <v>683</v>
      </c>
      <c r="B26" s="483" t="s">
        <v>684</v>
      </c>
      <c r="C26" s="483"/>
      <c r="D26" s="483"/>
      <c r="E26" s="157">
        <f>E136</f>
        <v>0</v>
      </c>
      <c r="F26" s="157">
        <f t="shared" ref="F26:J26" si="1">F136</f>
        <v>0</v>
      </c>
      <c r="G26" s="157">
        <f t="shared" si="1"/>
        <v>0</v>
      </c>
      <c r="H26" s="156">
        <f t="shared" si="1"/>
        <v>0</v>
      </c>
      <c r="I26" s="157">
        <f t="shared" si="1"/>
        <v>0</v>
      </c>
      <c r="J26" s="157">
        <f t="shared" si="1"/>
        <v>0</v>
      </c>
    </row>
    <row r="27" spans="1:10" x14ac:dyDescent="0.2">
      <c r="A27" s="487" t="s">
        <v>685</v>
      </c>
      <c r="B27" s="487"/>
      <c r="C27" s="487"/>
      <c r="D27" s="487"/>
      <c r="E27" s="124">
        <f t="shared" ref="E27:J27" si="2">SUM(E25:E26)</f>
        <v>9534</v>
      </c>
      <c r="F27" s="124">
        <f t="shared" si="2"/>
        <v>7900</v>
      </c>
      <c r="G27" s="124">
        <f t="shared" si="2"/>
        <v>7900</v>
      </c>
      <c r="H27" s="124">
        <f t="shared" si="2"/>
        <v>0</v>
      </c>
      <c r="I27" s="124">
        <f t="shared" si="2"/>
        <v>0</v>
      </c>
      <c r="J27" s="124">
        <f t="shared" si="2"/>
        <v>0</v>
      </c>
    </row>
    <row r="28" spans="1:10" x14ac:dyDescent="0.2">
      <c r="A28" s="483"/>
      <c r="B28" s="483"/>
      <c r="C28" s="483"/>
      <c r="D28" s="483"/>
      <c r="E28" s="483"/>
      <c r="F28" s="483"/>
      <c r="G28" s="483"/>
      <c r="H28" s="483"/>
      <c r="I28" s="483"/>
      <c r="J28" s="483"/>
    </row>
    <row r="29" spans="1:10" x14ac:dyDescent="0.2">
      <c r="A29" s="482" t="s">
        <v>259</v>
      </c>
      <c r="B29" s="482"/>
      <c r="C29" s="482"/>
      <c r="D29" s="482"/>
      <c r="E29" s="482"/>
      <c r="F29" s="482"/>
      <c r="G29" s="482"/>
      <c r="H29" s="482"/>
      <c r="I29" s="482"/>
      <c r="J29" s="482"/>
    </row>
    <row r="30" spans="1:10" ht="15" customHeight="1" x14ac:dyDescent="0.2">
      <c r="A30" s="213" t="s">
        <v>682</v>
      </c>
      <c r="B30" s="483" t="s">
        <v>447</v>
      </c>
      <c r="C30" s="475"/>
      <c r="D30" s="475"/>
      <c r="E30" s="157">
        <f t="shared" ref="E30:J30" si="3">E87+E94</f>
        <v>4946107.67</v>
      </c>
      <c r="F30" s="155">
        <f t="shared" si="3"/>
        <v>3325300</v>
      </c>
      <c r="G30" s="157">
        <f t="shared" si="3"/>
        <v>4626900</v>
      </c>
      <c r="H30" s="156">
        <f t="shared" si="3"/>
        <v>3494800</v>
      </c>
      <c r="I30" s="157">
        <f t="shared" si="3"/>
        <v>2934600</v>
      </c>
      <c r="J30" s="157">
        <f t="shared" si="3"/>
        <v>2938200</v>
      </c>
    </row>
    <row r="31" spans="1:10" ht="15" customHeight="1" x14ac:dyDescent="0.2">
      <c r="A31" s="213" t="s">
        <v>683</v>
      </c>
      <c r="B31" s="483" t="s">
        <v>684</v>
      </c>
      <c r="C31" s="475"/>
      <c r="D31" s="475"/>
      <c r="E31" s="157">
        <f t="shared" ref="E31:J31" si="4">E152+E158</f>
        <v>10113036.42</v>
      </c>
      <c r="F31" s="155">
        <f t="shared" si="4"/>
        <v>2852500</v>
      </c>
      <c r="G31" s="157">
        <f t="shared" si="4"/>
        <v>6435700</v>
      </c>
      <c r="H31" s="156">
        <f t="shared" si="4"/>
        <v>4669100</v>
      </c>
      <c r="I31" s="157">
        <f t="shared" si="4"/>
        <v>4669100</v>
      </c>
      <c r="J31" s="157">
        <f t="shared" si="4"/>
        <v>4669100</v>
      </c>
    </row>
    <row r="32" spans="1:10" x14ac:dyDescent="0.2">
      <c r="A32" s="486" t="s">
        <v>686</v>
      </c>
      <c r="B32" s="486"/>
      <c r="C32" s="486"/>
      <c r="D32" s="486"/>
      <c r="E32" s="125">
        <f t="shared" ref="E32:J32" si="5">SUM(E30:E31)</f>
        <v>15059144.09</v>
      </c>
      <c r="F32" s="125">
        <f t="shared" si="5"/>
        <v>6177800</v>
      </c>
      <c r="G32" s="125">
        <f t="shared" si="5"/>
        <v>11062600</v>
      </c>
      <c r="H32" s="125">
        <f t="shared" si="5"/>
        <v>8163900</v>
      </c>
      <c r="I32" s="125">
        <f t="shared" si="5"/>
        <v>7603700</v>
      </c>
      <c r="J32" s="125">
        <f t="shared" si="5"/>
        <v>7607300</v>
      </c>
    </row>
    <row r="33" spans="1:10" x14ac:dyDescent="0.2">
      <c r="A33" s="493"/>
      <c r="B33" s="493"/>
      <c r="C33" s="493"/>
      <c r="D33" s="493"/>
      <c r="E33" s="191"/>
      <c r="F33" s="209"/>
      <c r="G33" s="191"/>
      <c r="H33" s="212"/>
      <c r="I33" s="191"/>
      <c r="J33" s="191"/>
    </row>
    <row r="34" spans="1:10" x14ac:dyDescent="0.2">
      <c r="A34" s="491" t="s">
        <v>261</v>
      </c>
      <c r="B34" s="491"/>
      <c r="C34" s="491"/>
      <c r="D34" s="491"/>
      <c r="E34" s="491"/>
      <c r="F34" s="491"/>
      <c r="G34" s="491"/>
      <c r="H34" s="491"/>
      <c r="I34" s="491"/>
      <c r="J34" s="491"/>
    </row>
    <row r="35" spans="1:10" x14ac:dyDescent="0.2">
      <c r="A35" s="484" t="s">
        <v>262</v>
      </c>
      <c r="B35" s="484"/>
      <c r="C35" s="484"/>
      <c r="D35" s="484"/>
      <c r="E35" s="484"/>
      <c r="F35" s="484"/>
      <c r="G35" s="484"/>
      <c r="H35" s="484"/>
      <c r="I35" s="484"/>
      <c r="J35" s="484"/>
    </row>
    <row r="36" spans="1:10" x14ac:dyDescent="0.2">
      <c r="A36" s="213"/>
      <c r="B36" s="483" t="s">
        <v>6</v>
      </c>
      <c r="C36" s="475"/>
      <c r="D36" s="475"/>
      <c r="E36" s="157">
        <f>E199</f>
        <v>576132.86</v>
      </c>
      <c r="F36" s="155">
        <f t="shared" ref="F36:J36" si="6">F199</f>
        <v>585700</v>
      </c>
      <c r="G36" s="157">
        <f t="shared" si="6"/>
        <v>585700</v>
      </c>
      <c r="H36" s="156">
        <f t="shared" si="6"/>
        <v>577400</v>
      </c>
      <c r="I36" s="157">
        <f t="shared" si="6"/>
        <v>580900</v>
      </c>
      <c r="J36" s="157">
        <f t="shared" si="6"/>
        <v>584500</v>
      </c>
    </row>
    <row r="37" spans="1:10" x14ac:dyDescent="0.2">
      <c r="A37" s="213"/>
      <c r="B37" s="483" t="s">
        <v>175</v>
      </c>
      <c r="C37" s="475"/>
      <c r="D37" s="475"/>
      <c r="E37" s="157">
        <f>E203</f>
        <v>0</v>
      </c>
      <c r="F37" s="155">
        <f t="shared" ref="F37:J37" si="7">F203</f>
        <v>0</v>
      </c>
      <c r="G37" s="157">
        <f t="shared" si="7"/>
        <v>0</v>
      </c>
      <c r="H37" s="156">
        <f t="shared" si="7"/>
        <v>0</v>
      </c>
      <c r="I37" s="157">
        <f t="shared" si="7"/>
        <v>0</v>
      </c>
      <c r="J37" s="157">
        <f t="shared" si="7"/>
        <v>0</v>
      </c>
    </row>
    <row r="38" spans="1:10" x14ac:dyDescent="0.2">
      <c r="A38" s="213"/>
      <c r="B38" s="483" t="s">
        <v>263</v>
      </c>
      <c r="C38" s="475"/>
      <c r="D38" s="475"/>
      <c r="E38" s="157">
        <f>E207</f>
        <v>207115.26</v>
      </c>
      <c r="F38" s="155">
        <f t="shared" ref="F38:J38" si="8">F207</f>
        <v>218700</v>
      </c>
      <c r="G38" s="157">
        <f t="shared" si="8"/>
        <v>218700</v>
      </c>
      <c r="H38" s="156">
        <f t="shared" si="8"/>
        <v>247700</v>
      </c>
      <c r="I38" s="157">
        <f t="shared" si="8"/>
        <v>247700</v>
      </c>
      <c r="J38" s="157">
        <f t="shared" si="8"/>
        <v>247700</v>
      </c>
    </row>
    <row r="39" spans="1:10" x14ac:dyDescent="0.2">
      <c r="A39" s="213"/>
      <c r="B39" s="483" t="s">
        <v>177</v>
      </c>
      <c r="C39" s="475"/>
      <c r="D39" s="475"/>
      <c r="E39" s="157">
        <f>E212</f>
        <v>18285</v>
      </c>
      <c r="F39" s="155">
        <f t="shared" ref="F39:J39" si="9">F212</f>
        <v>34900</v>
      </c>
      <c r="G39" s="157">
        <f t="shared" si="9"/>
        <v>34900</v>
      </c>
      <c r="H39" s="156">
        <f t="shared" si="9"/>
        <v>0</v>
      </c>
      <c r="I39" s="157">
        <f t="shared" si="9"/>
        <v>0</v>
      </c>
      <c r="J39" s="157">
        <f t="shared" si="9"/>
        <v>0</v>
      </c>
    </row>
    <row r="40" spans="1:10" x14ac:dyDescent="0.2">
      <c r="A40" s="213"/>
      <c r="B40" s="483" t="s">
        <v>264</v>
      </c>
      <c r="C40" s="475"/>
      <c r="D40" s="475"/>
      <c r="E40" s="157">
        <f>E217</f>
        <v>12672109.34</v>
      </c>
      <c r="F40" s="155">
        <f t="shared" ref="F40:J40" si="10">F217</f>
        <v>5238500</v>
      </c>
      <c r="G40" s="157">
        <f t="shared" si="10"/>
        <v>9213700</v>
      </c>
      <c r="H40" s="156">
        <f t="shared" si="10"/>
        <v>6775100</v>
      </c>
      <c r="I40" s="157">
        <f t="shared" si="10"/>
        <v>6775100</v>
      </c>
      <c r="J40" s="157">
        <f t="shared" si="10"/>
        <v>6775100</v>
      </c>
    </row>
    <row r="41" spans="1:10" x14ac:dyDescent="0.2">
      <c r="A41" s="486" t="s">
        <v>265</v>
      </c>
      <c r="B41" s="486"/>
      <c r="C41" s="486"/>
      <c r="D41" s="486"/>
      <c r="E41" s="125">
        <f>SUM(E36:E40)</f>
        <v>13473642.459999999</v>
      </c>
      <c r="F41" s="125">
        <f>SUM(F36:F40)</f>
        <v>6077800</v>
      </c>
      <c r="G41" s="125">
        <f t="shared" ref="G41:J41" si="11">SUM(G36:G40)</f>
        <v>10053000</v>
      </c>
      <c r="H41" s="125">
        <f t="shared" si="11"/>
        <v>7600200</v>
      </c>
      <c r="I41" s="125">
        <f t="shared" si="11"/>
        <v>7603700</v>
      </c>
      <c r="J41" s="125">
        <f t="shared" si="11"/>
        <v>7607300</v>
      </c>
    </row>
    <row r="42" spans="1:10" x14ac:dyDescent="0.2">
      <c r="A42" s="483"/>
      <c r="B42" s="483"/>
      <c r="C42" s="483"/>
      <c r="D42" s="483"/>
      <c r="E42" s="483"/>
      <c r="F42" s="483"/>
      <c r="G42" s="483"/>
      <c r="H42" s="483"/>
      <c r="I42" s="483"/>
      <c r="J42" s="483"/>
    </row>
    <row r="43" spans="1:10" x14ac:dyDescent="0.2">
      <c r="A43" s="484" t="s">
        <v>14</v>
      </c>
      <c r="B43" s="484"/>
      <c r="C43" s="484"/>
      <c r="D43" s="484"/>
      <c r="E43" s="484"/>
      <c r="F43" s="484"/>
      <c r="G43" s="484"/>
      <c r="H43" s="484"/>
      <c r="I43" s="484"/>
      <c r="J43" s="484"/>
    </row>
    <row r="44" spans="1:10" x14ac:dyDescent="0.2">
      <c r="A44" s="119" t="s">
        <v>225</v>
      </c>
      <c r="B44" s="119" t="s">
        <v>226</v>
      </c>
      <c r="C44" s="484" t="s">
        <v>227</v>
      </c>
      <c r="D44" s="488"/>
      <c r="E44" s="126"/>
      <c r="F44" s="126"/>
      <c r="G44" s="126"/>
      <c r="H44" s="126"/>
      <c r="I44" s="126"/>
      <c r="J44" s="126"/>
    </row>
    <row r="45" spans="1:10" x14ac:dyDescent="0.2">
      <c r="A45" s="121" t="str">
        <f>RIGHT(A92,3)</f>
        <v>32A</v>
      </c>
      <c r="B45" s="238" t="str">
        <f>B92</f>
        <v>GOM</v>
      </c>
      <c r="C45" s="239" t="str">
        <f>C92</f>
        <v>Media Exchange Develoment</v>
      </c>
      <c r="D45" s="240"/>
      <c r="E45" s="133">
        <f>E92</f>
        <v>962650</v>
      </c>
      <c r="F45" s="133">
        <f>F92</f>
        <v>0</v>
      </c>
      <c r="G45" s="133">
        <f>G92</f>
        <v>909600</v>
      </c>
      <c r="H45" s="123">
        <f t="shared" ref="H45:H46" si="12">H92</f>
        <v>292900</v>
      </c>
      <c r="I45" s="133">
        <f>I92</f>
        <v>0</v>
      </c>
      <c r="J45" s="133">
        <f>J92</f>
        <v>0</v>
      </c>
    </row>
    <row r="46" spans="1:10" x14ac:dyDescent="0.2">
      <c r="A46" s="121" t="str">
        <f>RIGHT(A93,3)</f>
        <v>31A</v>
      </c>
      <c r="B46" s="238" t="str">
        <f>B93</f>
        <v>DFID</v>
      </c>
      <c r="C46" s="239" t="str">
        <f>C93</f>
        <v>Cemetary Establishment</v>
      </c>
      <c r="D46" s="240"/>
      <c r="E46" s="133">
        <f t="shared" ref="E46:J46" si="13">E93</f>
        <v>622851.63</v>
      </c>
      <c r="F46" s="133">
        <f t="shared" si="13"/>
        <v>100000</v>
      </c>
      <c r="G46" s="133">
        <f t="shared" si="13"/>
        <v>100000</v>
      </c>
      <c r="H46" s="123">
        <f t="shared" si="12"/>
        <v>270800</v>
      </c>
      <c r="I46" s="133">
        <f t="shared" si="13"/>
        <v>0</v>
      </c>
      <c r="J46" s="133">
        <f t="shared" si="13"/>
        <v>0</v>
      </c>
    </row>
    <row r="47" spans="1:10" x14ac:dyDescent="0.2">
      <c r="A47" s="486" t="s">
        <v>56</v>
      </c>
      <c r="B47" s="486"/>
      <c r="C47" s="486"/>
      <c r="D47" s="486"/>
      <c r="E47" s="125">
        <f t="shared" ref="E47:J47" si="14">SUM(E45:E46)</f>
        <v>1585501.63</v>
      </c>
      <c r="F47" s="125">
        <f t="shared" si="14"/>
        <v>100000</v>
      </c>
      <c r="G47" s="125">
        <f t="shared" si="14"/>
        <v>1009600</v>
      </c>
      <c r="H47" s="125">
        <f t="shared" si="14"/>
        <v>563700</v>
      </c>
      <c r="I47" s="125">
        <f t="shared" si="14"/>
        <v>0</v>
      </c>
      <c r="J47" s="125">
        <f t="shared" si="14"/>
        <v>0</v>
      </c>
    </row>
    <row r="48" spans="1:10" x14ac:dyDescent="0.2">
      <c r="A48" s="483"/>
      <c r="B48" s="483"/>
      <c r="C48" s="483"/>
      <c r="D48" s="483"/>
      <c r="E48" s="483"/>
      <c r="F48" s="483"/>
      <c r="G48" s="483"/>
      <c r="H48" s="483"/>
      <c r="I48" s="483"/>
      <c r="J48" s="483"/>
    </row>
    <row r="49" spans="1:10" x14ac:dyDescent="0.2">
      <c r="A49" s="487" t="s">
        <v>686</v>
      </c>
      <c r="B49" s="487"/>
      <c r="C49" s="487"/>
      <c r="D49" s="487"/>
      <c r="E49" s="128">
        <f t="shared" ref="E49:J49" si="15">SUM(E41,E47)</f>
        <v>15059144.09</v>
      </c>
      <c r="F49" s="128">
        <f t="shared" si="15"/>
        <v>6177800</v>
      </c>
      <c r="G49" s="128">
        <f t="shared" si="15"/>
        <v>11062600</v>
      </c>
      <c r="H49" s="128">
        <f t="shared" si="15"/>
        <v>8163900</v>
      </c>
      <c r="I49" s="128">
        <f t="shared" si="15"/>
        <v>7603700</v>
      </c>
      <c r="J49" s="128">
        <f t="shared" si="15"/>
        <v>7607300</v>
      </c>
    </row>
    <row r="50" spans="1:10" x14ac:dyDescent="0.2">
      <c r="A50" s="483"/>
      <c r="B50" s="483"/>
      <c r="C50" s="483"/>
      <c r="D50" s="483"/>
      <c r="E50" s="483"/>
      <c r="F50" s="483"/>
      <c r="G50" s="483"/>
      <c r="H50" s="483"/>
      <c r="I50" s="483"/>
      <c r="J50" s="483"/>
    </row>
    <row r="51" spans="1:10" x14ac:dyDescent="0.2">
      <c r="A51" s="482" t="s">
        <v>266</v>
      </c>
      <c r="B51" s="482"/>
      <c r="C51" s="482"/>
      <c r="D51" s="482"/>
      <c r="E51" s="482"/>
      <c r="F51" s="482"/>
      <c r="G51" s="482"/>
      <c r="H51" s="482"/>
      <c r="I51" s="482"/>
      <c r="J51" s="482"/>
    </row>
    <row r="52" spans="1:10" x14ac:dyDescent="0.2">
      <c r="A52" s="487" t="s">
        <v>267</v>
      </c>
      <c r="B52" s="487"/>
      <c r="C52" s="487"/>
      <c r="D52" s="487"/>
      <c r="E52" s="130"/>
      <c r="F52" s="130"/>
      <c r="G52" s="130"/>
      <c r="H52" s="129"/>
      <c r="I52" s="130"/>
      <c r="J52" s="130"/>
    </row>
    <row r="53" spans="1:10" x14ac:dyDescent="0.2">
      <c r="A53" s="483"/>
      <c r="B53" s="483"/>
      <c r="C53" s="483"/>
      <c r="D53" s="483"/>
      <c r="E53" s="483"/>
      <c r="F53" s="483"/>
      <c r="G53" s="483"/>
      <c r="H53" s="483"/>
      <c r="I53" s="483"/>
      <c r="J53" s="483"/>
    </row>
    <row r="54" spans="1:10" x14ac:dyDescent="0.2">
      <c r="A54" s="492" t="s">
        <v>687</v>
      </c>
      <c r="B54" s="492"/>
      <c r="C54" s="492"/>
      <c r="D54" s="492"/>
      <c r="E54" s="492"/>
      <c r="F54" s="492"/>
      <c r="G54" s="492"/>
      <c r="H54" s="492"/>
      <c r="I54" s="492"/>
      <c r="J54" s="492"/>
    </row>
    <row r="55" spans="1:10" x14ac:dyDescent="0.2">
      <c r="A55" s="493" t="s">
        <v>269</v>
      </c>
      <c r="B55" s="493"/>
      <c r="C55" s="493"/>
      <c r="D55" s="475"/>
      <c r="E55" s="475"/>
      <c r="F55" s="475"/>
      <c r="G55" s="475"/>
      <c r="H55" s="475"/>
      <c r="I55" s="475"/>
      <c r="J55" s="475"/>
    </row>
    <row r="56" spans="1:10" ht="39" customHeight="1" x14ac:dyDescent="0.2">
      <c r="A56" s="483" t="s">
        <v>688</v>
      </c>
      <c r="B56" s="483"/>
      <c r="C56" s="483"/>
      <c r="D56" s="483"/>
      <c r="E56" s="483"/>
      <c r="F56" s="483"/>
      <c r="G56" s="483"/>
      <c r="H56" s="483"/>
      <c r="I56" s="483"/>
      <c r="J56" s="483"/>
    </row>
    <row r="57" spans="1:10" x14ac:dyDescent="0.2">
      <c r="A57" s="482" t="s">
        <v>271</v>
      </c>
      <c r="B57" s="482"/>
      <c r="C57" s="482"/>
      <c r="D57" s="482"/>
      <c r="E57" s="482"/>
      <c r="F57" s="482"/>
      <c r="G57" s="482"/>
      <c r="H57" s="482"/>
      <c r="I57" s="482"/>
      <c r="J57" s="482"/>
    </row>
    <row r="58" spans="1:10" ht="33.75" x14ac:dyDescent="0.2">
      <c r="A58" s="131" t="s">
        <v>225</v>
      </c>
      <c r="B58" s="493" t="s">
        <v>224</v>
      </c>
      <c r="C58" s="493"/>
      <c r="D58" s="493"/>
      <c r="E58" s="120" t="str">
        <f t="shared" ref="E58:J58" si="16">E23</f>
        <v>Actuals           2013-2014</v>
      </c>
      <c r="F58" s="120" t="str">
        <f t="shared" si="16"/>
        <v>Approved Estimates          2014-2015</v>
      </c>
      <c r="G58" s="120" t="str">
        <f t="shared" si="16"/>
        <v>Revised Estimates                 2014-2015</v>
      </c>
      <c r="H58" s="120" t="str">
        <f t="shared" si="16"/>
        <v>Budget Estimates      2015-2016</v>
      </c>
      <c r="I58" s="120" t="str">
        <f t="shared" si="16"/>
        <v>Forward Estimates     2016-2017</v>
      </c>
      <c r="J58" s="120" t="str">
        <f t="shared" si="16"/>
        <v>Forward Estimates     2017-2018</v>
      </c>
    </row>
    <row r="59" spans="1:10" x14ac:dyDescent="0.2">
      <c r="A59" s="213">
        <v>122</v>
      </c>
      <c r="B59" s="483" t="s">
        <v>689</v>
      </c>
      <c r="C59" s="475" t="s">
        <v>689</v>
      </c>
      <c r="D59" s="475" t="s">
        <v>689</v>
      </c>
      <c r="E59" s="157">
        <v>9534</v>
      </c>
      <c r="F59" s="155">
        <v>7500</v>
      </c>
      <c r="G59" s="157">
        <v>7500</v>
      </c>
      <c r="H59" s="156">
        <v>0</v>
      </c>
      <c r="I59" s="157">
        <v>0</v>
      </c>
      <c r="J59" s="157">
        <v>0</v>
      </c>
    </row>
    <row r="60" spans="1:10" x14ac:dyDescent="0.2">
      <c r="A60" s="213">
        <v>122</v>
      </c>
      <c r="B60" s="483" t="s">
        <v>690</v>
      </c>
      <c r="C60" s="475" t="s">
        <v>690</v>
      </c>
      <c r="D60" s="475" t="s">
        <v>690</v>
      </c>
      <c r="E60" s="157">
        <v>0</v>
      </c>
      <c r="F60" s="155">
        <v>400</v>
      </c>
      <c r="G60" s="157">
        <v>400</v>
      </c>
      <c r="H60" s="156">
        <v>0</v>
      </c>
      <c r="I60" s="157">
        <v>0</v>
      </c>
      <c r="J60" s="157">
        <v>0</v>
      </c>
    </row>
    <row r="61" spans="1:10" x14ac:dyDescent="0.2">
      <c r="A61" s="487" t="s">
        <v>685</v>
      </c>
      <c r="B61" s="487"/>
      <c r="C61" s="487"/>
      <c r="D61" s="487"/>
      <c r="E61" s="124">
        <f t="shared" ref="E61:J61" si="17">SUM(E59:E60)</f>
        <v>9534</v>
      </c>
      <c r="F61" s="124">
        <f t="shared" si="17"/>
        <v>7900</v>
      </c>
      <c r="G61" s="124">
        <f t="shared" si="17"/>
        <v>7900</v>
      </c>
      <c r="H61" s="124">
        <f t="shared" si="17"/>
        <v>0</v>
      </c>
      <c r="I61" s="124">
        <f t="shared" si="17"/>
        <v>0</v>
      </c>
      <c r="J61" s="124">
        <f t="shared" si="17"/>
        <v>0</v>
      </c>
    </row>
    <row r="62" spans="1:10" x14ac:dyDescent="0.2">
      <c r="A62" s="483"/>
      <c r="B62" s="483"/>
      <c r="C62" s="483"/>
      <c r="D62" s="483"/>
      <c r="E62" s="483"/>
      <c r="F62" s="483"/>
      <c r="G62" s="483"/>
      <c r="H62" s="483"/>
      <c r="I62" s="483"/>
      <c r="J62" s="483"/>
    </row>
    <row r="63" spans="1:10" x14ac:dyDescent="0.2">
      <c r="A63" s="482" t="s">
        <v>262</v>
      </c>
      <c r="B63" s="482"/>
      <c r="C63" s="482"/>
      <c r="D63" s="482"/>
      <c r="E63" s="482"/>
      <c r="F63" s="482"/>
      <c r="G63" s="482"/>
      <c r="H63" s="482"/>
      <c r="I63" s="482"/>
      <c r="J63" s="482"/>
    </row>
    <row r="64" spans="1:10" ht="33.75" x14ac:dyDescent="0.2">
      <c r="A64" s="131" t="s">
        <v>225</v>
      </c>
      <c r="B64" s="493" t="s">
        <v>224</v>
      </c>
      <c r="C64" s="493"/>
      <c r="D64" s="493"/>
      <c r="E64" s="120" t="str">
        <f t="shared" ref="E64:J64" si="18">E23</f>
        <v>Actuals           2013-2014</v>
      </c>
      <c r="F64" s="120" t="str">
        <f t="shared" si="18"/>
        <v>Approved Estimates          2014-2015</v>
      </c>
      <c r="G64" s="120" t="str">
        <f t="shared" si="18"/>
        <v>Revised Estimates                 2014-2015</v>
      </c>
      <c r="H64" s="120" t="str">
        <f t="shared" si="18"/>
        <v>Budget Estimates      2015-2016</v>
      </c>
      <c r="I64" s="120" t="str">
        <f t="shared" si="18"/>
        <v>Forward Estimates     2016-2017</v>
      </c>
      <c r="J64" s="120" t="str">
        <f t="shared" si="18"/>
        <v>Forward Estimates     2017-2018</v>
      </c>
    </row>
    <row r="65" spans="1:10" x14ac:dyDescent="0.2">
      <c r="A65" s="493" t="s">
        <v>6</v>
      </c>
      <c r="B65" s="493"/>
      <c r="C65" s="493"/>
      <c r="D65" s="493"/>
      <c r="E65" s="493"/>
      <c r="F65" s="493"/>
      <c r="G65" s="493"/>
      <c r="H65" s="493"/>
      <c r="I65" s="493"/>
      <c r="J65" s="137"/>
    </row>
    <row r="66" spans="1:10" x14ac:dyDescent="0.2">
      <c r="A66" s="213">
        <v>210</v>
      </c>
      <c r="B66" s="483" t="s">
        <v>6</v>
      </c>
      <c r="C66" s="475"/>
      <c r="D66" s="475"/>
      <c r="E66" s="157">
        <v>363604.15</v>
      </c>
      <c r="F66" s="155">
        <v>369400</v>
      </c>
      <c r="G66" s="157">
        <v>369400</v>
      </c>
      <c r="H66" s="156">
        <v>445300</v>
      </c>
      <c r="I66" s="157">
        <v>448800</v>
      </c>
      <c r="J66" s="157">
        <v>452400</v>
      </c>
    </row>
    <row r="67" spans="1:10" x14ac:dyDescent="0.2">
      <c r="A67" s="213">
        <v>212</v>
      </c>
      <c r="B67" s="483" t="s">
        <v>8</v>
      </c>
      <c r="C67" s="475"/>
      <c r="D67" s="475"/>
      <c r="E67" s="157">
        <v>0</v>
      </c>
      <c r="F67" s="155">
        <v>0</v>
      </c>
      <c r="G67" s="157">
        <v>0</v>
      </c>
      <c r="H67" s="156">
        <v>0</v>
      </c>
      <c r="I67" s="157">
        <v>0</v>
      </c>
      <c r="J67" s="157">
        <v>0</v>
      </c>
    </row>
    <row r="68" spans="1:10" x14ac:dyDescent="0.2">
      <c r="A68" s="213">
        <v>216</v>
      </c>
      <c r="B68" s="483" t="s">
        <v>9</v>
      </c>
      <c r="C68" s="475"/>
      <c r="D68" s="475"/>
      <c r="E68" s="157">
        <v>174612.66</v>
      </c>
      <c r="F68" s="155">
        <v>185500</v>
      </c>
      <c r="G68" s="157">
        <v>185500</v>
      </c>
      <c r="H68" s="156">
        <v>224100</v>
      </c>
      <c r="I68" s="157">
        <v>224100</v>
      </c>
      <c r="J68" s="157">
        <v>224100</v>
      </c>
    </row>
    <row r="69" spans="1:10" x14ac:dyDescent="0.2">
      <c r="A69" s="213">
        <v>218</v>
      </c>
      <c r="B69" s="483" t="s">
        <v>272</v>
      </c>
      <c r="C69" s="475"/>
      <c r="D69" s="475"/>
      <c r="E69" s="157">
        <v>0</v>
      </c>
      <c r="F69" s="155">
        <v>25700</v>
      </c>
      <c r="G69" s="157">
        <v>25700</v>
      </c>
      <c r="H69" s="156">
        <v>0</v>
      </c>
      <c r="I69" s="157">
        <v>0</v>
      </c>
      <c r="J69" s="157">
        <v>0</v>
      </c>
    </row>
    <row r="70" spans="1:10" x14ac:dyDescent="0.2">
      <c r="A70" s="497" t="s">
        <v>273</v>
      </c>
      <c r="B70" s="497"/>
      <c r="C70" s="497"/>
      <c r="D70" s="497"/>
      <c r="E70" s="132">
        <f>SUM(E66:E69)</f>
        <v>538216.81000000006</v>
      </c>
      <c r="F70" s="132">
        <f t="shared" ref="F70:J70" si="19">SUM(F66:F69)</f>
        <v>580600</v>
      </c>
      <c r="G70" s="132">
        <f t="shared" si="19"/>
        <v>580600</v>
      </c>
      <c r="H70" s="132">
        <f t="shared" si="19"/>
        <v>669400</v>
      </c>
      <c r="I70" s="132">
        <f t="shared" si="19"/>
        <v>672900</v>
      </c>
      <c r="J70" s="132">
        <f t="shared" si="19"/>
        <v>676500</v>
      </c>
    </row>
    <row r="71" spans="1:10" x14ac:dyDescent="0.2">
      <c r="A71" s="497" t="s">
        <v>274</v>
      </c>
      <c r="B71" s="497"/>
      <c r="C71" s="497"/>
      <c r="D71" s="497"/>
      <c r="E71" s="497"/>
      <c r="F71" s="497"/>
      <c r="G71" s="497"/>
      <c r="H71" s="497"/>
      <c r="I71" s="497"/>
      <c r="J71" s="137"/>
    </row>
    <row r="72" spans="1:10" x14ac:dyDescent="0.2">
      <c r="A72" s="213">
        <v>220</v>
      </c>
      <c r="B72" s="483" t="s">
        <v>185</v>
      </c>
      <c r="C72" s="475"/>
      <c r="D72" s="475"/>
      <c r="E72" s="157">
        <v>0</v>
      </c>
      <c r="F72" s="155">
        <v>1000</v>
      </c>
      <c r="G72" s="157">
        <v>1000</v>
      </c>
      <c r="H72" s="156">
        <v>1000</v>
      </c>
      <c r="I72" s="157">
        <v>1000</v>
      </c>
      <c r="J72" s="157">
        <v>1000</v>
      </c>
    </row>
    <row r="73" spans="1:10" x14ac:dyDescent="0.2">
      <c r="A73" s="213">
        <v>222</v>
      </c>
      <c r="B73" s="483" t="s">
        <v>186</v>
      </c>
      <c r="C73" s="475"/>
      <c r="D73" s="475"/>
      <c r="E73" s="157">
        <v>37952.49</v>
      </c>
      <c r="F73" s="155">
        <v>40000</v>
      </c>
      <c r="G73" s="157">
        <v>40000</v>
      </c>
      <c r="H73" s="156">
        <v>40000</v>
      </c>
      <c r="I73" s="157">
        <v>40000</v>
      </c>
      <c r="J73" s="157">
        <v>40000</v>
      </c>
    </row>
    <row r="74" spans="1:10" x14ac:dyDescent="0.2">
      <c r="A74" s="213">
        <v>226</v>
      </c>
      <c r="B74" s="483" t="s">
        <v>188</v>
      </c>
      <c r="C74" s="475"/>
      <c r="D74" s="475"/>
      <c r="E74" s="157">
        <v>12262.16</v>
      </c>
      <c r="F74" s="155">
        <v>18000</v>
      </c>
      <c r="G74" s="157">
        <v>18000</v>
      </c>
      <c r="H74" s="156">
        <v>18000</v>
      </c>
      <c r="I74" s="157">
        <v>18000</v>
      </c>
      <c r="J74" s="157">
        <v>18000</v>
      </c>
    </row>
    <row r="75" spans="1:10" x14ac:dyDescent="0.2">
      <c r="A75" s="213">
        <v>228</v>
      </c>
      <c r="B75" s="483" t="s">
        <v>189</v>
      </c>
      <c r="C75" s="475"/>
      <c r="D75" s="475"/>
      <c r="E75" s="157">
        <v>7442.02</v>
      </c>
      <c r="F75" s="155">
        <v>9500</v>
      </c>
      <c r="G75" s="157">
        <v>9500</v>
      </c>
      <c r="H75" s="156">
        <v>9500</v>
      </c>
      <c r="I75" s="157">
        <v>9500</v>
      </c>
      <c r="J75" s="157">
        <v>9500</v>
      </c>
    </row>
    <row r="76" spans="1:10" x14ac:dyDescent="0.2">
      <c r="A76" s="213">
        <v>229</v>
      </c>
      <c r="B76" s="483" t="s">
        <v>190</v>
      </c>
      <c r="C76" s="475"/>
      <c r="D76" s="475"/>
      <c r="E76" s="157">
        <v>5809.08</v>
      </c>
      <c r="F76" s="155">
        <v>5500</v>
      </c>
      <c r="G76" s="157">
        <v>5500</v>
      </c>
      <c r="H76" s="156">
        <v>5500</v>
      </c>
      <c r="I76" s="157">
        <v>5500</v>
      </c>
      <c r="J76" s="157">
        <v>5500</v>
      </c>
    </row>
    <row r="77" spans="1:10" x14ac:dyDescent="0.2">
      <c r="A77" s="213">
        <v>236</v>
      </c>
      <c r="B77" s="483" t="s">
        <v>194</v>
      </c>
      <c r="C77" s="475"/>
      <c r="D77" s="475"/>
      <c r="E77" s="157">
        <v>0</v>
      </c>
      <c r="F77" s="155">
        <v>12000</v>
      </c>
      <c r="G77" s="157">
        <v>12000</v>
      </c>
      <c r="H77" s="156">
        <v>12000</v>
      </c>
      <c r="I77" s="157">
        <v>12000</v>
      </c>
      <c r="J77" s="157">
        <v>12000</v>
      </c>
    </row>
    <row r="78" spans="1:10" x14ac:dyDescent="0.2">
      <c r="A78" s="213">
        <v>232</v>
      </c>
      <c r="B78" s="483" t="s">
        <v>192</v>
      </c>
      <c r="C78" s="475"/>
      <c r="D78" s="475"/>
      <c r="E78" s="157">
        <v>9841.66</v>
      </c>
      <c r="F78" s="155">
        <v>10000</v>
      </c>
      <c r="G78" s="157">
        <v>10000</v>
      </c>
      <c r="H78" s="156">
        <v>10000</v>
      </c>
      <c r="I78" s="157">
        <v>10000</v>
      </c>
      <c r="J78" s="157">
        <v>10000</v>
      </c>
    </row>
    <row r="79" spans="1:10" x14ac:dyDescent="0.2">
      <c r="A79" s="213">
        <v>240</v>
      </c>
      <c r="B79" s="483" t="s">
        <v>196</v>
      </c>
      <c r="C79" s="475"/>
      <c r="D79" s="475"/>
      <c r="E79" s="157">
        <v>60705.61</v>
      </c>
      <c r="F79" s="155">
        <v>30000</v>
      </c>
      <c r="G79" s="157">
        <v>30000</v>
      </c>
      <c r="H79" s="156">
        <v>30000</v>
      </c>
      <c r="I79" s="157">
        <v>30000</v>
      </c>
      <c r="J79" s="157">
        <v>30000</v>
      </c>
    </row>
    <row r="80" spans="1:10" x14ac:dyDescent="0.2">
      <c r="A80" s="213">
        <v>244</v>
      </c>
      <c r="B80" s="483" t="s">
        <v>198</v>
      </c>
      <c r="C80" s="475"/>
      <c r="D80" s="475"/>
      <c r="E80" s="157">
        <v>628.04999999999995</v>
      </c>
      <c r="F80" s="155">
        <v>2000</v>
      </c>
      <c r="G80" s="157">
        <v>2000</v>
      </c>
      <c r="H80" s="156">
        <v>2000</v>
      </c>
      <c r="I80" s="157">
        <v>2000</v>
      </c>
      <c r="J80" s="157">
        <v>2000</v>
      </c>
    </row>
    <row r="81" spans="1:10" x14ac:dyDescent="0.2">
      <c r="A81" s="213">
        <v>246</v>
      </c>
      <c r="B81" s="483" t="s">
        <v>199</v>
      </c>
      <c r="C81" s="475"/>
      <c r="D81" s="475"/>
      <c r="E81" s="157">
        <v>955.5</v>
      </c>
      <c r="F81" s="155">
        <v>1000</v>
      </c>
      <c r="G81" s="157">
        <v>1000</v>
      </c>
      <c r="H81" s="156">
        <v>1000</v>
      </c>
      <c r="I81" s="157">
        <v>1000</v>
      </c>
      <c r="J81" s="157">
        <v>1000</v>
      </c>
    </row>
    <row r="82" spans="1:10" x14ac:dyDescent="0.2">
      <c r="A82" s="213">
        <v>261</v>
      </c>
      <c r="B82" s="483" t="s">
        <v>202</v>
      </c>
      <c r="C82" s="475"/>
      <c r="D82" s="475"/>
      <c r="E82" s="157">
        <v>2654367.0499999998</v>
      </c>
      <c r="F82" s="155">
        <v>2495200</v>
      </c>
      <c r="G82" s="157">
        <v>2887200</v>
      </c>
      <c r="H82" s="156">
        <v>2112200</v>
      </c>
      <c r="I82" s="157">
        <v>2112200</v>
      </c>
      <c r="J82" s="157">
        <v>2112200</v>
      </c>
    </row>
    <row r="83" spans="1:10" x14ac:dyDescent="0.2">
      <c r="A83" s="213">
        <v>262</v>
      </c>
      <c r="B83" s="483" t="s">
        <v>203</v>
      </c>
      <c r="C83" s="475"/>
      <c r="D83" s="475"/>
      <c r="E83" s="157">
        <v>11988.23</v>
      </c>
      <c r="F83" s="155">
        <v>0</v>
      </c>
      <c r="G83" s="157">
        <v>0</v>
      </c>
      <c r="H83" s="156">
        <v>0</v>
      </c>
      <c r="I83" s="157">
        <v>0</v>
      </c>
      <c r="J83" s="157">
        <v>0</v>
      </c>
    </row>
    <row r="84" spans="1:10" x14ac:dyDescent="0.2">
      <c r="A84" s="213">
        <v>275</v>
      </c>
      <c r="B84" s="483" t="s">
        <v>210</v>
      </c>
      <c r="C84" s="475"/>
      <c r="D84" s="475"/>
      <c r="E84" s="157">
        <v>1484.47</v>
      </c>
      <c r="F84" s="155">
        <v>1500</v>
      </c>
      <c r="G84" s="157">
        <v>1500</v>
      </c>
      <c r="H84" s="156">
        <v>1500</v>
      </c>
      <c r="I84" s="157">
        <v>1500</v>
      </c>
      <c r="J84" s="157">
        <v>1500</v>
      </c>
    </row>
    <row r="85" spans="1:10" x14ac:dyDescent="0.2">
      <c r="A85" s="213">
        <v>281</v>
      </c>
      <c r="B85" s="483" t="s">
        <v>216</v>
      </c>
      <c r="C85" s="475"/>
      <c r="D85" s="475"/>
      <c r="E85" s="157">
        <v>18952.91</v>
      </c>
      <c r="F85" s="155">
        <v>19000</v>
      </c>
      <c r="G85" s="157">
        <v>19000</v>
      </c>
      <c r="H85" s="156">
        <v>19000</v>
      </c>
      <c r="I85" s="157">
        <v>19000</v>
      </c>
      <c r="J85" s="157">
        <v>19000</v>
      </c>
    </row>
    <row r="86" spans="1:10" x14ac:dyDescent="0.2">
      <c r="A86" s="497" t="s">
        <v>276</v>
      </c>
      <c r="B86" s="497"/>
      <c r="C86" s="497"/>
      <c r="D86" s="497"/>
      <c r="E86" s="132">
        <f t="shared" ref="E86:J86" si="20">SUM(E72:E85)</f>
        <v>2822389.23</v>
      </c>
      <c r="F86" s="193">
        <f t="shared" si="20"/>
        <v>2644700</v>
      </c>
      <c r="G86" s="193">
        <f t="shared" si="20"/>
        <v>3036700</v>
      </c>
      <c r="H86" s="193">
        <f t="shared" si="20"/>
        <v>2261700</v>
      </c>
      <c r="I86" s="193">
        <f t="shared" si="20"/>
        <v>2261700</v>
      </c>
      <c r="J86" s="193">
        <f t="shared" si="20"/>
        <v>2261700</v>
      </c>
    </row>
    <row r="87" spans="1:10" x14ac:dyDescent="0.2">
      <c r="A87" s="498" t="s">
        <v>277</v>
      </c>
      <c r="B87" s="498"/>
      <c r="C87" s="498"/>
      <c r="D87" s="498"/>
      <c r="E87" s="134">
        <f t="shared" ref="E87:J87" si="21">SUM(E70,E86)</f>
        <v>3360606.04</v>
      </c>
      <c r="F87" s="134">
        <f t="shared" si="21"/>
        <v>3225300</v>
      </c>
      <c r="G87" s="134">
        <f t="shared" si="21"/>
        <v>3617300</v>
      </c>
      <c r="H87" s="134">
        <f t="shared" si="21"/>
        <v>2931100</v>
      </c>
      <c r="I87" s="134">
        <f t="shared" si="21"/>
        <v>2934600</v>
      </c>
      <c r="J87" s="134">
        <f t="shared" si="21"/>
        <v>2938200</v>
      </c>
    </row>
    <row r="88" spans="1:10" x14ac:dyDescent="0.2">
      <c r="A88" s="483"/>
      <c r="B88" s="483"/>
      <c r="C88" s="483"/>
      <c r="D88" s="483"/>
      <c r="E88" s="483"/>
      <c r="F88" s="483"/>
      <c r="G88" s="483"/>
      <c r="H88" s="483"/>
      <c r="I88" s="483"/>
      <c r="J88" s="137"/>
    </row>
    <row r="89" spans="1:10" x14ac:dyDescent="0.2">
      <c r="A89" s="500" t="s">
        <v>14</v>
      </c>
      <c r="B89" s="500"/>
      <c r="C89" s="500"/>
      <c r="D89" s="500"/>
      <c r="E89" s="500"/>
      <c r="F89" s="500"/>
      <c r="G89" s="500"/>
      <c r="H89" s="500"/>
      <c r="I89" s="500"/>
      <c r="J89" s="500"/>
    </row>
    <row r="90" spans="1:10" ht="18.75" customHeight="1" x14ac:dyDescent="0.2">
      <c r="A90" s="484" t="s">
        <v>224</v>
      </c>
      <c r="B90" s="484"/>
      <c r="C90" s="484"/>
      <c r="D90" s="484"/>
      <c r="E90" s="516" t="str">
        <f t="shared" ref="E90:J90" si="22">E23</f>
        <v>Actuals           2013-2014</v>
      </c>
      <c r="F90" s="516" t="str">
        <f t="shared" si="22"/>
        <v>Approved Estimates          2014-2015</v>
      </c>
      <c r="G90" s="516" t="str">
        <f t="shared" si="22"/>
        <v>Revised Estimates                 2014-2015</v>
      </c>
      <c r="H90" s="516" t="str">
        <f t="shared" si="22"/>
        <v>Budget Estimates      2015-2016</v>
      </c>
      <c r="I90" s="516" t="str">
        <f t="shared" si="22"/>
        <v>Forward Estimates     2016-2017</v>
      </c>
      <c r="J90" s="516" t="str">
        <f t="shared" si="22"/>
        <v>Forward Estimates     2017-2018</v>
      </c>
    </row>
    <row r="91" spans="1:10" x14ac:dyDescent="0.2">
      <c r="A91" s="119" t="s">
        <v>225</v>
      </c>
      <c r="B91" s="119" t="s">
        <v>226</v>
      </c>
      <c r="C91" s="484" t="s">
        <v>227</v>
      </c>
      <c r="D91" s="484"/>
      <c r="E91" s="517"/>
      <c r="F91" s="517"/>
      <c r="G91" s="517"/>
      <c r="H91" s="517"/>
      <c r="I91" s="517"/>
      <c r="J91" s="517"/>
    </row>
    <row r="92" spans="1:10" x14ac:dyDescent="0.2">
      <c r="A92" s="121" t="s">
        <v>691</v>
      </c>
      <c r="B92" s="127" t="s">
        <v>692</v>
      </c>
      <c r="C92" s="551" t="s">
        <v>693</v>
      </c>
      <c r="D92" s="551"/>
      <c r="E92" s="133">
        <v>962650</v>
      </c>
      <c r="F92" s="155">
        <v>0</v>
      </c>
      <c r="G92" s="133">
        <v>909600</v>
      </c>
      <c r="H92" s="123">
        <v>292900</v>
      </c>
      <c r="I92" s="133">
        <v>0</v>
      </c>
      <c r="J92" s="122">
        <v>0</v>
      </c>
    </row>
    <row r="93" spans="1:10" x14ac:dyDescent="0.2">
      <c r="A93" s="121" t="s">
        <v>694</v>
      </c>
      <c r="B93" s="127" t="s">
        <v>528</v>
      </c>
      <c r="C93" s="551" t="s">
        <v>695</v>
      </c>
      <c r="D93" s="569"/>
      <c r="E93" s="133">
        <v>622851.63</v>
      </c>
      <c r="F93" s="155">
        <v>100000</v>
      </c>
      <c r="G93" s="133">
        <v>100000</v>
      </c>
      <c r="H93" s="123">
        <v>270800</v>
      </c>
      <c r="I93" s="133">
        <v>0</v>
      </c>
      <c r="J93" s="122">
        <v>0</v>
      </c>
    </row>
    <row r="94" spans="1:10" x14ac:dyDescent="0.2">
      <c r="A94" s="487" t="s">
        <v>14</v>
      </c>
      <c r="B94" s="487"/>
      <c r="C94" s="487"/>
      <c r="D94" s="487"/>
      <c r="E94" s="124">
        <f>SUM(E92:E93)</f>
        <v>1585501.63</v>
      </c>
      <c r="F94" s="124">
        <f>SUM(F92:F93)</f>
        <v>100000</v>
      </c>
      <c r="G94" s="124">
        <f>SUM(G92:G93)</f>
        <v>1009600</v>
      </c>
      <c r="H94" s="124">
        <f>SUM(H92:H93)</f>
        <v>563700</v>
      </c>
      <c r="I94" s="124">
        <f>SUM(I92:I93)</f>
        <v>0</v>
      </c>
      <c r="J94" s="124">
        <f>SUM(J93:J93)</f>
        <v>0</v>
      </c>
    </row>
    <row r="95" spans="1:10" x14ac:dyDescent="0.2">
      <c r="A95" s="485"/>
      <c r="B95" s="485"/>
      <c r="C95" s="485"/>
      <c r="D95" s="485"/>
      <c r="E95" s="485"/>
      <c r="F95" s="485"/>
      <c r="G95" s="485"/>
      <c r="H95" s="485"/>
      <c r="I95" s="485"/>
      <c r="J95" s="137"/>
    </row>
    <row r="96" spans="1:10" x14ac:dyDescent="0.2">
      <c r="A96" s="537"/>
      <c r="B96" s="537"/>
      <c r="C96" s="537"/>
      <c r="D96" s="537"/>
      <c r="E96" s="537"/>
      <c r="F96" s="537"/>
      <c r="G96" s="537"/>
      <c r="H96" s="537"/>
      <c r="I96" s="537"/>
      <c r="J96" s="537"/>
    </row>
    <row r="97" spans="1:10" ht="15" customHeight="1" x14ac:dyDescent="0.2">
      <c r="A97" s="499" t="s">
        <v>266</v>
      </c>
      <c r="B97" s="499"/>
      <c r="C97" s="499"/>
      <c r="D97" s="499"/>
      <c r="E97" s="499"/>
      <c r="F97" s="508"/>
      <c r="G97" s="508"/>
      <c r="H97" s="508"/>
      <c r="I97" s="508"/>
      <c r="J97" s="508"/>
    </row>
    <row r="98" spans="1:10" x14ac:dyDescent="0.2">
      <c r="A98" s="484" t="s">
        <v>278</v>
      </c>
      <c r="B98" s="484"/>
      <c r="C98" s="484"/>
      <c r="D98" s="120" t="s">
        <v>279</v>
      </c>
      <c r="E98" s="194" t="s">
        <v>280</v>
      </c>
      <c r="F98" s="195"/>
      <c r="G98" s="152"/>
      <c r="H98" s="152"/>
      <c r="I98" s="152"/>
      <c r="J98" s="153"/>
    </row>
    <row r="99" spans="1:10" ht="15" customHeight="1" x14ac:dyDescent="0.2">
      <c r="A99" s="485" t="s">
        <v>2372</v>
      </c>
      <c r="B99" s="485"/>
      <c r="C99" s="485"/>
      <c r="D99" s="233">
        <v>0</v>
      </c>
      <c r="E99" s="196">
        <v>1</v>
      </c>
      <c r="F99" s="197"/>
      <c r="G99" s="140"/>
      <c r="H99" s="140"/>
      <c r="I99" s="140"/>
      <c r="J99" s="143"/>
    </row>
    <row r="100" spans="1:10" ht="15" customHeight="1" x14ac:dyDescent="0.2">
      <c r="A100" s="485" t="s">
        <v>2373</v>
      </c>
      <c r="B100" s="485"/>
      <c r="C100" s="485"/>
      <c r="D100" s="233" t="s">
        <v>1155</v>
      </c>
      <c r="E100" s="196">
        <v>1</v>
      </c>
      <c r="F100" s="197"/>
      <c r="G100" s="140"/>
      <c r="H100" s="140"/>
      <c r="I100" s="140"/>
      <c r="J100" s="143"/>
    </row>
    <row r="101" spans="1:10" ht="15" customHeight="1" x14ac:dyDescent="0.2">
      <c r="A101" s="485" t="s">
        <v>2374</v>
      </c>
      <c r="B101" s="485"/>
      <c r="C101" s="485"/>
      <c r="D101" s="233" t="s">
        <v>2331</v>
      </c>
      <c r="E101" s="196">
        <v>1</v>
      </c>
      <c r="F101" s="197"/>
      <c r="G101" s="140"/>
      <c r="H101" s="140"/>
      <c r="I101" s="140"/>
      <c r="J101" s="143"/>
    </row>
    <row r="102" spans="1:10" ht="15" customHeight="1" x14ac:dyDescent="0.2">
      <c r="A102" s="485" t="s">
        <v>2316</v>
      </c>
      <c r="B102" s="485"/>
      <c r="C102" s="485"/>
      <c r="D102" s="233" t="s">
        <v>2317</v>
      </c>
      <c r="E102" s="196">
        <v>1</v>
      </c>
      <c r="F102" s="197"/>
      <c r="G102" s="140"/>
      <c r="H102" s="140"/>
      <c r="I102" s="140"/>
      <c r="J102" s="143"/>
    </row>
    <row r="103" spans="1:10" ht="15" customHeight="1" x14ac:dyDescent="0.2">
      <c r="A103" s="485" t="s">
        <v>1156</v>
      </c>
      <c r="B103" s="485"/>
      <c r="C103" s="485"/>
      <c r="D103" s="233" t="s">
        <v>1157</v>
      </c>
      <c r="E103" s="196">
        <v>1</v>
      </c>
      <c r="F103" s="197"/>
      <c r="G103" s="140"/>
      <c r="H103" s="140"/>
      <c r="I103" s="140"/>
      <c r="J103" s="143"/>
    </row>
    <row r="104" spans="1:10" ht="15" customHeight="1" x14ac:dyDescent="0.2">
      <c r="A104" s="485" t="s">
        <v>2318</v>
      </c>
      <c r="B104" s="485"/>
      <c r="C104" s="485"/>
      <c r="D104" s="233" t="s">
        <v>2319</v>
      </c>
      <c r="E104" s="196">
        <v>1</v>
      </c>
      <c r="F104" s="197"/>
      <c r="G104" s="140"/>
      <c r="H104" s="140"/>
      <c r="I104" s="140"/>
      <c r="J104" s="143"/>
    </row>
    <row r="105" spans="1:10" ht="15" customHeight="1" x14ac:dyDescent="0.2">
      <c r="A105" s="485" t="s">
        <v>2375</v>
      </c>
      <c r="B105" s="485"/>
      <c r="C105" s="485"/>
      <c r="D105" s="233" t="s">
        <v>2319</v>
      </c>
      <c r="E105" s="196">
        <v>1</v>
      </c>
      <c r="F105" s="197"/>
      <c r="G105" s="140"/>
      <c r="H105" s="140"/>
      <c r="I105" s="140"/>
      <c r="J105" s="143"/>
    </row>
    <row r="106" spans="1:10" x14ac:dyDescent="0.2">
      <c r="A106" s="498" t="s">
        <v>281</v>
      </c>
      <c r="B106" s="498"/>
      <c r="C106" s="498"/>
      <c r="D106" s="498"/>
      <c r="E106" s="198">
        <f>SUM(E99:E105)</f>
        <v>7</v>
      </c>
      <c r="F106" s="199"/>
      <c r="G106" s="146"/>
      <c r="H106" s="146"/>
      <c r="I106" s="146"/>
      <c r="J106" s="147"/>
    </row>
    <row r="107" spans="1:10" x14ac:dyDescent="0.2">
      <c r="A107" s="483"/>
      <c r="B107" s="483"/>
      <c r="C107" s="483"/>
      <c r="D107" s="483"/>
      <c r="E107" s="483"/>
      <c r="F107" s="501"/>
      <c r="G107" s="501"/>
      <c r="H107" s="501"/>
      <c r="I107" s="501"/>
      <c r="J107" s="501"/>
    </row>
    <row r="108" spans="1:10" x14ac:dyDescent="0.2">
      <c r="A108" s="502" t="s">
        <v>282</v>
      </c>
      <c r="B108" s="502"/>
      <c r="C108" s="502"/>
      <c r="D108" s="502"/>
      <c r="E108" s="502"/>
      <c r="F108" s="502"/>
      <c r="G108" s="502"/>
      <c r="H108" s="502"/>
      <c r="I108" s="502"/>
      <c r="J108" s="502"/>
    </row>
    <row r="109" spans="1:10" x14ac:dyDescent="0.2">
      <c r="A109" s="503" t="s">
        <v>283</v>
      </c>
      <c r="B109" s="503"/>
      <c r="C109" s="503"/>
      <c r="D109" s="503"/>
      <c r="E109" s="503"/>
      <c r="F109" s="503"/>
      <c r="G109" s="503"/>
      <c r="H109" s="503"/>
      <c r="I109" s="503"/>
      <c r="J109" s="503"/>
    </row>
    <row r="110" spans="1:10" x14ac:dyDescent="0.2">
      <c r="A110" s="530" t="s">
        <v>696</v>
      </c>
      <c r="B110" s="530"/>
      <c r="C110" s="530"/>
      <c r="D110" s="530"/>
      <c r="E110" s="530"/>
      <c r="F110" s="530"/>
      <c r="G110" s="530"/>
      <c r="H110" s="530"/>
      <c r="I110" s="530"/>
      <c r="J110" s="530"/>
    </row>
    <row r="111" spans="1:10" x14ac:dyDescent="0.2">
      <c r="A111" s="530" t="s">
        <v>697</v>
      </c>
      <c r="B111" s="530"/>
      <c r="C111" s="530"/>
      <c r="D111" s="530"/>
      <c r="E111" s="530"/>
      <c r="F111" s="530"/>
      <c r="G111" s="530"/>
      <c r="H111" s="530"/>
      <c r="I111" s="530"/>
      <c r="J111" s="530"/>
    </row>
    <row r="112" spans="1:10" x14ac:dyDescent="0.2">
      <c r="A112" s="530" t="s">
        <v>698</v>
      </c>
      <c r="B112" s="530"/>
      <c r="C112" s="530"/>
      <c r="D112" s="530"/>
      <c r="E112" s="530"/>
      <c r="F112" s="530"/>
      <c r="G112" s="530"/>
      <c r="H112" s="530"/>
      <c r="I112" s="530"/>
      <c r="J112" s="530"/>
    </row>
    <row r="113" spans="1:10" x14ac:dyDescent="0.2">
      <c r="A113" s="530" t="s">
        <v>699</v>
      </c>
      <c r="B113" s="530"/>
      <c r="C113" s="530"/>
      <c r="D113" s="530"/>
      <c r="E113" s="530"/>
      <c r="F113" s="530"/>
      <c r="G113" s="530"/>
      <c r="H113" s="530"/>
      <c r="I113" s="530"/>
      <c r="J113" s="530"/>
    </row>
    <row r="114" spans="1:10" x14ac:dyDescent="0.2">
      <c r="A114" s="509"/>
      <c r="B114" s="509"/>
      <c r="C114" s="509"/>
      <c r="D114" s="509"/>
      <c r="E114" s="509"/>
      <c r="F114" s="509"/>
      <c r="G114" s="509"/>
      <c r="H114" s="509"/>
      <c r="I114" s="509"/>
      <c r="J114" s="509"/>
    </row>
    <row r="115" spans="1:10" x14ac:dyDescent="0.2">
      <c r="A115" s="506" t="s">
        <v>359</v>
      </c>
      <c r="B115" s="506"/>
      <c r="C115" s="506"/>
      <c r="D115" s="506"/>
      <c r="E115" s="506"/>
      <c r="F115" s="506"/>
      <c r="G115" s="506"/>
      <c r="H115" s="506"/>
      <c r="I115" s="506"/>
      <c r="J115" s="506"/>
    </row>
    <row r="116" spans="1:10" x14ac:dyDescent="0.2">
      <c r="A116" s="483" t="s">
        <v>700</v>
      </c>
      <c r="B116" s="483"/>
      <c r="C116" s="483"/>
      <c r="D116" s="483"/>
      <c r="E116" s="483"/>
      <c r="F116" s="483"/>
      <c r="G116" s="483"/>
      <c r="H116" s="483"/>
      <c r="I116" s="483"/>
      <c r="J116" s="483"/>
    </row>
    <row r="117" spans="1:10" x14ac:dyDescent="0.2">
      <c r="A117" s="483" t="s">
        <v>701</v>
      </c>
      <c r="B117" s="483"/>
      <c r="C117" s="483"/>
      <c r="D117" s="483"/>
      <c r="E117" s="483"/>
      <c r="F117" s="483"/>
      <c r="G117" s="483"/>
      <c r="H117" s="483"/>
      <c r="I117" s="483"/>
      <c r="J117" s="483"/>
    </row>
    <row r="118" spans="1:10" x14ac:dyDescent="0.2">
      <c r="A118" s="483"/>
      <c r="B118" s="483"/>
      <c r="C118" s="483"/>
      <c r="D118" s="483"/>
      <c r="E118" s="483"/>
      <c r="F118" s="483"/>
      <c r="G118" s="483"/>
      <c r="H118" s="483"/>
      <c r="I118" s="483"/>
      <c r="J118" s="483"/>
    </row>
    <row r="119" spans="1:10" ht="22.5" x14ac:dyDescent="0.2">
      <c r="A119" s="502" t="s">
        <v>289</v>
      </c>
      <c r="B119" s="502"/>
      <c r="C119" s="502"/>
      <c r="D119" s="502"/>
      <c r="E119" s="502"/>
      <c r="F119" s="148" t="s">
        <v>290</v>
      </c>
      <c r="G119" s="148" t="s">
        <v>291</v>
      </c>
      <c r="H119" s="148" t="s">
        <v>292</v>
      </c>
      <c r="I119" s="148" t="s">
        <v>293</v>
      </c>
      <c r="J119" s="148" t="s">
        <v>294</v>
      </c>
    </row>
    <row r="120" spans="1:10" ht="15" customHeight="1" x14ac:dyDescent="0.2">
      <c r="A120" s="502" t="s">
        <v>295</v>
      </c>
      <c r="B120" s="502"/>
      <c r="C120" s="502"/>
      <c r="D120" s="502"/>
      <c r="E120" s="502"/>
      <c r="F120" s="502"/>
      <c r="G120" s="502"/>
      <c r="H120" s="502"/>
      <c r="I120" s="502"/>
      <c r="J120" s="502"/>
    </row>
    <row r="121" spans="1:10" x14ac:dyDescent="0.2">
      <c r="A121" s="538" t="s">
        <v>702</v>
      </c>
      <c r="B121" s="538"/>
      <c r="C121" s="538"/>
      <c r="D121" s="538"/>
      <c r="E121" s="538"/>
      <c r="F121" s="200"/>
      <c r="G121" s="137"/>
      <c r="H121" s="137"/>
      <c r="I121" s="137"/>
      <c r="J121" s="137"/>
    </row>
    <row r="122" spans="1:10" x14ac:dyDescent="0.2">
      <c r="A122" s="538" t="s">
        <v>703</v>
      </c>
      <c r="B122" s="538"/>
      <c r="C122" s="538"/>
      <c r="D122" s="538"/>
      <c r="E122" s="538"/>
      <c r="F122" s="200"/>
      <c r="G122" s="137"/>
      <c r="H122" s="137"/>
      <c r="I122" s="137"/>
      <c r="J122" s="137"/>
    </row>
    <row r="123" spans="1:10" x14ac:dyDescent="0.2">
      <c r="A123" s="543" t="s">
        <v>704</v>
      </c>
      <c r="B123" s="543"/>
      <c r="C123" s="543"/>
      <c r="D123" s="543"/>
      <c r="E123" s="543"/>
      <c r="F123" s="200"/>
      <c r="G123" s="137"/>
      <c r="H123" s="137"/>
      <c r="I123" s="137"/>
      <c r="J123" s="137"/>
    </row>
    <row r="124" spans="1:10" x14ac:dyDescent="0.2">
      <c r="A124" s="507" t="s">
        <v>497</v>
      </c>
      <c r="B124" s="507"/>
      <c r="C124" s="507"/>
      <c r="D124" s="507"/>
      <c r="E124" s="507"/>
      <c r="F124" s="200"/>
      <c r="G124" s="137"/>
      <c r="H124" s="137"/>
      <c r="I124" s="137"/>
      <c r="J124" s="137"/>
    </row>
    <row r="125" spans="1:10" ht="21.75" customHeight="1" x14ac:dyDescent="0.2">
      <c r="A125" s="502" t="s">
        <v>300</v>
      </c>
      <c r="B125" s="502"/>
      <c r="C125" s="502"/>
      <c r="D125" s="502"/>
      <c r="E125" s="502"/>
      <c r="F125" s="502"/>
      <c r="G125" s="502"/>
      <c r="H125" s="502"/>
      <c r="I125" s="502"/>
      <c r="J125" s="502"/>
    </row>
    <row r="126" spans="1:10" x14ac:dyDescent="0.2">
      <c r="A126" s="534" t="s">
        <v>705</v>
      </c>
      <c r="B126" s="534"/>
      <c r="C126" s="534"/>
      <c r="D126" s="534"/>
      <c r="E126" s="534"/>
      <c r="F126" s="200"/>
      <c r="G126" s="137"/>
      <c r="H126" s="137"/>
      <c r="I126" s="137"/>
      <c r="J126" s="137"/>
    </row>
    <row r="127" spans="1:10" x14ac:dyDescent="0.2">
      <c r="A127" s="534" t="s">
        <v>706</v>
      </c>
      <c r="B127" s="534"/>
      <c r="C127" s="534"/>
      <c r="D127" s="534"/>
      <c r="E127" s="534"/>
      <c r="F127" s="200"/>
      <c r="G127" s="137"/>
      <c r="H127" s="137"/>
      <c r="I127" s="137"/>
      <c r="J127" s="137"/>
    </row>
    <row r="128" spans="1:10" x14ac:dyDescent="0.2">
      <c r="A128" s="534" t="s">
        <v>707</v>
      </c>
      <c r="B128" s="534"/>
      <c r="C128" s="534"/>
      <c r="D128" s="534"/>
      <c r="E128" s="534"/>
      <c r="F128" s="200"/>
      <c r="G128" s="137"/>
      <c r="H128" s="137"/>
      <c r="I128" s="137"/>
      <c r="J128" s="137"/>
    </row>
    <row r="129" spans="1:10" x14ac:dyDescent="0.2">
      <c r="A129" s="483"/>
      <c r="B129" s="483"/>
      <c r="C129" s="483"/>
      <c r="D129" s="483"/>
      <c r="E129" s="483"/>
      <c r="F129" s="483"/>
      <c r="G129" s="483"/>
      <c r="H129" s="483"/>
      <c r="I129" s="483"/>
      <c r="J129" s="483"/>
    </row>
    <row r="130" spans="1:10" x14ac:dyDescent="0.2">
      <c r="A130" s="492" t="s">
        <v>708</v>
      </c>
      <c r="B130" s="492"/>
      <c r="C130" s="492"/>
      <c r="D130" s="492"/>
      <c r="E130" s="492"/>
      <c r="F130" s="492"/>
      <c r="G130" s="492"/>
      <c r="H130" s="492"/>
      <c r="I130" s="492"/>
      <c r="J130" s="492"/>
    </row>
    <row r="131" spans="1:10" x14ac:dyDescent="0.2">
      <c r="A131" s="493" t="s">
        <v>269</v>
      </c>
      <c r="B131" s="493"/>
      <c r="C131" s="493"/>
      <c r="D131" s="475"/>
      <c r="E131" s="475"/>
      <c r="F131" s="475"/>
      <c r="G131" s="475"/>
      <c r="H131" s="475"/>
      <c r="I131" s="475"/>
      <c r="J131" s="475"/>
    </row>
    <row r="132" spans="1:10" x14ac:dyDescent="0.2">
      <c r="A132" s="483"/>
      <c r="B132" s="483"/>
      <c r="C132" s="483"/>
      <c r="D132" s="483"/>
      <c r="E132" s="483"/>
      <c r="F132" s="483"/>
      <c r="G132" s="483"/>
      <c r="H132" s="483"/>
      <c r="I132" s="483"/>
      <c r="J132" s="483"/>
    </row>
    <row r="133" spans="1:10" x14ac:dyDescent="0.2">
      <c r="A133" s="482" t="s">
        <v>271</v>
      </c>
      <c r="B133" s="482"/>
      <c r="C133" s="482"/>
      <c r="D133" s="482"/>
      <c r="E133" s="482"/>
      <c r="F133" s="482"/>
      <c r="G133" s="482"/>
      <c r="H133" s="482"/>
      <c r="I133" s="482"/>
      <c r="J133" s="482"/>
    </row>
    <row r="134" spans="1:10" ht="33.75" x14ac:dyDescent="0.2">
      <c r="A134" s="131" t="s">
        <v>225</v>
      </c>
      <c r="B134" s="493" t="s">
        <v>224</v>
      </c>
      <c r="C134" s="493"/>
      <c r="D134" s="493"/>
      <c r="E134" s="120" t="str">
        <f t="shared" ref="E134:J134" si="23">E23</f>
        <v>Actuals           2013-2014</v>
      </c>
      <c r="F134" s="120" t="str">
        <f t="shared" si="23"/>
        <v>Approved Estimates          2014-2015</v>
      </c>
      <c r="G134" s="120" t="str">
        <f t="shared" si="23"/>
        <v>Revised Estimates                 2014-2015</v>
      </c>
      <c r="H134" s="120" t="str">
        <f t="shared" si="23"/>
        <v>Budget Estimates      2015-2016</v>
      </c>
      <c r="I134" s="120" t="str">
        <f t="shared" si="23"/>
        <v>Forward Estimates     2016-2017</v>
      </c>
      <c r="J134" s="120" t="str">
        <f t="shared" si="23"/>
        <v>Forward Estimates     2017-2018</v>
      </c>
    </row>
    <row r="135" spans="1:10" x14ac:dyDescent="0.2">
      <c r="A135" s="121"/>
      <c r="B135" s="485"/>
      <c r="C135" s="485"/>
      <c r="D135" s="485"/>
      <c r="E135" s="122"/>
      <c r="F135" s="192"/>
      <c r="G135" s="122"/>
      <c r="H135" s="123"/>
      <c r="I135" s="133"/>
      <c r="J135" s="133"/>
    </row>
    <row r="136" spans="1:10" x14ac:dyDescent="0.2">
      <c r="A136" s="487" t="s">
        <v>685</v>
      </c>
      <c r="B136" s="487"/>
      <c r="C136" s="487"/>
      <c r="D136" s="487"/>
      <c r="E136" s="124">
        <f t="shared" ref="E136:J136" si="24">SUM(E135:E135)</f>
        <v>0</v>
      </c>
      <c r="F136" s="124">
        <f t="shared" si="24"/>
        <v>0</v>
      </c>
      <c r="G136" s="124">
        <f t="shared" si="24"/>
        <v>0</v>
      </c>
      <c r="H136" s="124">
        <f t="shared" si="24"/>
        <v>0</v>
      </c>
      <c r="I136" s="124">
        <f t="shared" si="24"/>
        <v>0</v>
      </c>
      <c r="J136" s="124">
        <f t="shared" si="24"/>
        <v>0</v>
      </c>
    </row>
    <row r="137" spans="1:10" x14ac:dyDescent="0.2">
      <c r="A137" s="483"/>
      <c r="B137" s="483"/>
      <c r="C137" s="483"/>
      <c r="D137" s="483"/>
      <c r="E137" s="483"/>
      <c r="F137" s="483"/>
      <c r="G137" s="483"/>
      <c r="H137" s="483"/>
      <c r="I137" s="483"/>
      <c r="J137" s="483"/>
    </row>
    <row r="138" spans="1:10" x14ac:dyDescent="0.2">
      <c r="A138" s="482" t="s">
        <v>262</v>
      </c>
      <c r="B138" s="482"/>
      <c r="C138" s="482"/>
      <c r="D138" s="482"/>
      <c r="E138" s="482"/>
      <c r="F138" s="482"/>
      <c r="G138" s="482"/>
      <c r="H138" s="482"/>
      <c r="I138" s="482"/>
      <c r="J138" s="482"/>
    </row>
    <row r="139" spans="1:10" ht="33.75" x14ac:dyDescent="0.2">
      <c r="A139" s="131" t="s">
        <v>225</v>
      </c>
      <c r="B139" s="493" t="s">
        <v>224</v>
      </c>
      <c r="C139" s="493"/>
      <c r="D139" s="493"/>
      <c r="E139" s="120" t="str">
        <f t="shared" ref="E139:J139" si="25">E23</f>
        <v>Actuals           2013-2014</v>
      </c>
      <c r="F139" s="120" t="str">
        <f t="shared" si="25"/>
        <v>Approved Estimates          2014-2015</v>
      </c>
      <c r="G139" s="120" t="str">
        <f t="shared" si="25"/>
        <v>Revised Estimates                 2014-2015</v>
      </c>
      <c r="H139" s="120" t="str">
        <f t="shared" si="25"/>
        <v>Budget Estimates      2015-2016</v>
      </c>
      <c r="I139" s="120" t="str">
        <f t="shared" si="25"/>
        <v>Forward Estimates     2016-2017</v>
      </c>
      <c r="J139" s="120" t="str">
        <f t="shared" si="25"/>
        <v>Forward Estimates     2017-2018</v>
      </c>
    </row>
    <row r="140" spans="1:10" x14ac:dyDescent="0.2">
      <c r="A140" s="493" t="s">
        <v>6</v>
      </c>
      <c r="B140" s="493"/>
      <c r="C140" s="493"/>
      <c r="D140" s="493"/>
      <c r="E140" s="493"/>
      <c r="F140" s="493"/>
      <c r="G140" s="493"/>
      <c r="H140" s="493"/>
      <c r="I140" s="493"/>
      <c r="J140" s="137"/>
    </row>
    <row r="141" spans="1:10" x14ac:dyDescent="0.2">
      <c r="A141" s="213">
        <v>210</v>
      </c>
      <c r="B141" s="483" t="s">
        <v>6</v>
      </c>
      <c r="C141" s="475"/>
      <c r="D141" s="475"/>
      <c r="E141" s="157">
        <v>212528.71</v>
      </c>
      <c r="F141" s="155">
        <v>216300</v>
      </c>
      <c r="G141" s="157">
        <v>216300</v>
      </c>
      <c r="H141" s="156">
        <v>132100</v>
      </c>
      <c r="I141" s="157">
        <v>132100</v>
      </c>
      <c r="J141" s="157">
        <v>132100</v>
      </c>
    </row>
    <row r="142" spans="1:10" x14ac:dyDescent="0.2">
      <c r="A142" s="213">
        <v>212</v>
      </c>
      <c r="B142" s="483" t="s">
        <v>8</v>
      </c>
      <c r="C142" s="475"/>
      <c r="D142" s="475"/>
      <c r="E142" s="157">
        <v>0</v>
      </c>
      <c r="F142" s="155">
        <v>0</v>
      </c>
      <c r="G142" s="157">
        <v>0</v>
      </c>
      <c r="H142" s="156">
        <v>0</v>
      </c>
      <c r="I142" s="157">
        <v>0</v>
      </c>
      <c r="J142" s="157">
        <v>0</v>
      </c>
    </row>
    <row r="143" spans="1:10" x14ac:dyDescent="0.2">
      <c r="A143" s="213">
        <v>216</v>
      </c>
      <c r="B143" s="483" t="s">
        <v>9</v>
      </c>
      <c r="C143" s="475"/>
      <c r="D143" s="475"/>
      <c r="E143" s="157">
        <v>32502.6</v>
      </c>
      <c r="F143" s="155">
        <v>33200</v>
      </c>
      <c r="G143" s="157">
        <v>33200</v>
      </c>
      <c r="H143" s="156">
        <v>23600</v>
      </c>
      <c r="I143" s="157">
        <v>23600</v>
      </c>
      <c r="J143" s="157">
        <v>23600</v>
      </c>
    </row>
    <row r="144" spans="1:10" x14ac:dyDescent="0.2">
      <c r="A144" s="213">
        <v>218</v>
      </c>
      <c r="B144" s="483" t="s">
        <v>272</v>
      </c>
      <c r="C144" s="475"/>
      <c r="D144" s="475"/>
      <c r="E144" s="157">
        <v>18285</v>
      </c>
      <c r="F144" s="155">
        <v>9200</v>
      </c>
      <c r="G144" s="157">
        <v>9200</v>
      </c>
      <c r="H144" s="156">
        <v>0</v>
      </c>
      <c r="I144" s="157">
        <v>0</v>
      </c>
      <c r="J144" s="157">
        <v>0</v>
      </c>
    </row>
    <row r="145" spans="1:10" x14ac:dyDescent="0.2">
      <c r="A145" s="497" t="s">
        <v>273</v>
      </c>
      <c r="B145" s="497"/>
      <c r="C145" s="497"/>
      <c r="D145" s="497"/>
      <c r="E145" s="132">
        <f>SUM(E141:E144)</f>
        <v>263316.31</v>
      </c>
      <c r="F145" s="132">
        <f t="shared" ref="F145:J145" si="26">SUM(F141:F144)</f>
        <v>258700</v>
      </c>
      <c r="G145" s="132">
        <f t="shared" si="26"/>
        <v>258700</v>
      </c>
      <c r="H145" s="132">
        <f t="shared" si="26"/>
        <v>155700</v>
      </c>
      <c r="I145" s="132">
        <f t="shared" si="26"/>
        <v>155700</v>
      </c>
      <c r="J145" s="132">
        <f t="shared" si="26"/>
        <v>155700</v>
      </c>
    </row>
    <row r="146" spans="1:10" x14ac:dyDescent="0.2">
      <c r="A146" s="497" t="s">
        <v>274</v>
      </c>
      <c r="B146" s="497"/>
      <c r="C146" s="497"/>
      <c r="D146" s="497"/>
      <c r="E146" s="497"/>
      <c r="F146" s="497"/>
      <c r="G146" s="497"/>
      <c r="H146" s="497"/>
      <c r="I146" s="497"/>
      <c r="J146" s="137"/>
    </row>
    <row r="147" spans="1:10" x14ac:dyDescent="0.2">
      <c r="A147" s="213">
        <v>222</v>
      </c>
      <c r="B147" s="483" t="s">
        <v>186</v>
      </c>
      <c r="C147" s="475"/>
      <c r="D147" s="475"/>
      <c r="E147" s="157">
        <v>16716.419999999998</v>
      </c>
      <c r="F147" s="155">
        <v>17000</v>
      </c>
      <c r="G147" s="157">
        <v>17000</v>
      </c>
      <c r="H147" s="156">
        <v>17000</v>
      </c>
      <c r="I147" s="157">
        <v>17000</v>
      </c>
      <c r="J147" s="157">
        <v>17000</v>
      </c>
    </row>
    <row r="148" spans="1:10" x14ac:dyDescent="0.2">
      <c r="A148" s="213">
        <v>228</v>
      </c>
      <c r="B148" s="483" t="s">
        <v>189</v>
      </c>
      <c r="C148" s="475"/>
      <c r="D148" s="475"/>
      <c r="E148" s="157">
        <v>1353.7</v>
      </c>
      <c r="F148" s="155">
        <v>1500</v>
      </c>
      <c r="G148" s="157">
        <v>1500</v>
      </c>
      <c r="H148" s="156">
        <v>1500</v>
      </c>
      <c r="I148" s="157">
        <v>1500</v>
      </c>
      <c r="J148" s="157">
        <v>1500</v>
      </c>
    </row>
    <row r="149" spans="1:10" x14ac:dyDescent="0.2">
      <c r="A149" s="213">
        <v>260</v>
      </c>
      <c r="B149" s="483" t="s">
        <v>459</v>
      </c>
      <c r="C149" s="475"/>
      <c r="D149" s="475"/>
      <c r="E149" s="157">
        <v>9830549.9900000002</v>
      </c>
      <c r="F149" s="155">
        <v>2574200</v>
      </c>
      <c r="G149" s="157">
        <v>6157400</v>
      </c>
      <c r="H149" s="156">
        <v>4493800</v>
      </c>
      <c r="I149" s="157">
        <v>4493800</v>
      </c>
      <c r="J149" s="157">
        <v>4493800</v>
      </c>
    </row>
    <row r="150" spans="1:10" x14ac:dyDescent="0.2">
      <c r="A150" s="213">
        <v>275</v>
      </c>
      <c r="B150" s="483" t="s">
        <v>210</v>
      </c>
      <c r="C150" s="475"/>
      <c r="D150" s="475"/>
      <c r="E150" s="157">
        <v>1100</v>
      </c>
      <c r="F150" s="155">
        <v>1100</v>
      </c>
      <c r="G150" s="157">
        <v>1100</v>
      </c>
      <c r="H150" s="156">
        <v>1100</v>
      </c>
      <c r="I150" s="157">
        <v>1100</v>
      </c>
      <c r="J150" s="157">
        <v>1100</v>
      </c>
    </row>
    <row r="151" spans="1:10" x14ac:dyDescent="0.2">
      <c r="A151" s="497" t="s">
        <v>276</v>
      </c>
      <c r="B151" s="497"/>
      <c r="C151" s="497"/>
      <c r="D151" s="497"/>
      <c r="E151" s="132">
        <f t="shared" ref="E151:G151" si="27">SUM(E147:E150)</f>
        <v>9849720.1099999994</v>
      </c>
      <c r="F151" s="193">
        <f t="shared" si="27"/>
        <v>2593800</v>
      </c>
      <c r="G151" s="132">
        <f t="shared" si="27"/>
        <v>6177000</v>
      </c>
      <c r="H151" s="241">
        <f>SUM(H147:H150)</f>
        <v>4513400</v>
      </c>
      <c r="I151" s="132">
        <f t="shared" ref="I151:J151" si="28">SUM(I147:I150)</f>
        <v>4513400</v>
      </c>
      <c r="J151" s="132">
        <f t="shared" si="28"/>
        <v>4513400</v>
      </c>
    </row>
    <row r="152" spans="1:10" x14ac:dyDescent="0.2">
      <c r="A152" s="498" t="s">
        <v>277</v>
      </c>
      <c r="B152" s="498"/>
      <c r="C152" s="498"/>
      <c r="D152" s="498"/>
      <c r="E152" s="134">
        <f t="shared" ref="E152:J152" si="29">SUM(E145,E151)</f>
        <v>10113036.42</v>
      </c>
      <c r="F152" s="134">
        <f t="shared" si="29"/>
        <v>2852500</v>
      </c>
      <c r="G152" s="134">
        <f t="shared" si="29"/>
        <v>6435700</v>
      </c>
      <c r="H152" s="134">
        <f t="shared" si="29"/>
        <v>4669100</v>
      </c>
      <c r="I152" s="134">
        <f t="shared" si="29"/>
        <v>4669100</v>
      </c>
      <c r="J152" s="134">
        <f t="shared" si="29"/>
        <v>4669100</v>
      </c>
    </row>
    <row r="153" spans="1:10" x14ac:dyDescent="0.2">
      <c r="A153" s="483"/>
      <c r="B153" s="483"/>
      <c r="C153" s="483"/>
      <c r="D153" s="483"/>
      <c r="E153" s="483"/>
      <c r="F153" s="483"/>
      <c r="G153" s="483"/>
      <c r="H153" s="483"/>
      <c r="I153" s="483"/>
      <c r="J153" s="137"/>
    </row>
    <row r="154" spans="1:10" x14ac:dyDescent="0.2">
      <c r="A154" s="500" t="s">
        <v>14</v>
      </c>
      <c r="B154" s="500"/>
      <c r="C154" s="500"/>
      <c r="D154" s="500"/>
      <c r="E154" s="500"/>
      <c r="F154" s="500"/>
      <c r="G154" s="500"/>
      <c r="H154" s="500"/>
      <c r="I154" s="500"/>
      <c r="J154" s="500"/>
    </row>
    <row r="155" spans="1:10" ht="18" customHeight="1" x14ac:dyDescent="0.2">
      <c r="A155" s="484" t="s">
        <v>224</v>
      </c>
      <c r="B155" s="484"/>
      <c r="C155" s="484"/>
      <c r="D155" s="484"/>
      <c r="E155" s="482" t="str">
        <f t="shared" ref="E155:J155" si="30">E23</f>
        <v>Actuals           2013-2014</v>
      </c>
      <c r="F155" s="482" t="str">
        <f t="shared" si="30"/>
        <v>Approved Estimates          2014-2015</v>
      </c>
      <c r="G155" s="482" t="str">
        <f t="shared" si="30"/>
        <v>Revised Estimates                 2014-2015</v>
      </c>
      <c r="H155" s="482" t="str">
        <f t="shared" si="30"/>
        <v>Budget Estimates      2015-2016</v>
      </c>
      <c r="I155" s="482" t="str">
        <f t="shared" si="30"/>
        <v>Forward Estimates     2016-2017</v>
      </c>
      <c r="J155" s="482" t="str">
        <f t="shared" si="30"/>
        <v>Forward Estimates     2017-2018</v>
      </c>
    </row>
    <row r="156" spans="1:10" ht="18.75" customHeight="1" x14ac:dyDescent="0.2">
      <c r="A156" s="119" t="s">
        <v>225</v>
      </c>
      <c r="B156" s="119" t="s">
        <v>226</v>
      </c>
      <c r="C156" s="484" t="s">
        <v>227</v>
      </c>
      <c r="D156" s="484"/>
      <c r="E156" s="475"/>
      <c r="F156" s="475"/>
      <c r="G156" s="475"/>
      <c r="H156" s="475"/>
      <c r="I156" s="475"/>
      <c r="J156" s="475"/>
    </row>
    <row r="157" spans="1:10" x14ac:dyDescent="0.2">
      <c r="A157" s="135"/>
      <c r="B157" s="135"/>
      <c r="C157" s="497"/>
      <c r="D157" s="497"/>
      <c r="E157" s="133"/>
      <c r="F157" s="155"/>
      <c r="G157" s="133"/>
      <c r="H157" s="123"/>
      <c r="I157" s="133"/>
      <c r="J157" s="122"/>
    </row>
    <row r="158" spans="1:10" x14ac:dyDescent="0.2">
      <c r="A158" s="487" t="s">
        <v>14</v>
      </c>
      <c r="B158" s="487"/>
      <c r="C158" s="487"/>
      <c r="D158" s="487"/>
      <c r="E158" s="124">
        <v>0</v>
      </c>
      <c r="F158" s="124">
        <v>0</v>
      </c>
      <c r="G158" s="124">
        <v>0</v>
      </c>
      <c r="H158" s="124">
        <v>0</v>
      </c>
      <c r="I158" s="124">
        <v>0</v>
      </c>
      <c r="J158" s="124">
        <v>0</v>
      </c>
    </row>
    <row r="159" spans="1:10" ht="15" customHeight="1" x14ac:dyDescent="0.2">
      <c r="A159" s="499" t="s">
        <v>266</v>
      </c>
      <c r="B159" s="499"/>
      <c r="C159" s="499"/>
      <c r="D159" s="499"/>
      <c r="E159" s="499"/>
      <c r="F159" s="508"/>
      <c r="G159" s="508"/>
      <c r="H159" s="508"/>
      <c r="I159" s="508"/>
      <c r="J159" s="508"/>
    </row>
    <row r="160" spans="1:10" x14ac:dyDescent="0.2">
      <c r="A160" s="484" t="s">
        <v>278</v>
      </c>
      <c r="B160" s="484"/>
      <c r="C160" s="484"/>
      <c r="D160" s="120" t="s">
        <v>279</v>
      </c>
      <c r="E160" s="194" t="s">
        <v>280</v>
      </c>
      <c r="F160" s="195"/>
      <c r="G160" s="152"/>
      <c r="H160" s="152"/>
      <c r="I160" s="152"/>
      <c r="J160" s="153"/>
    </row>
    <row r="161" spans="1:10" ht="15" customHeight="1" x14ac:dyDescent="0.2">
      <c r="A161" s="485" t="s">
        <v>2376</v>
      </c>
      <c r="B161" s="485"/>
      <c r="C161" s="485"/>
      <c r="D161" s="233" t="s">
        <v>1508</v>
      </c>
      <c r="E161" s="196">
        <v>1</v>
      </c>
      <c r="F161" s="197"/>
      <c r="G161" s="140"/>
      <c r="H161" s="140"/>
      <c r="I161" s="140"/>
      <c r="J161" s="143"/>
    </row>
    <row r="162" spans="1:10" ht="15" customHeight="1" x14ac:dyDescent="0.2">
      <c r="A162" s="485" t="s">
        <v>2377</v>
      </c>
      <c r="B162" s="485"/>
      <c r="C162" s="485"/>
      <c r="D162" s="233" t="s">
        <v>1155</v>
      </c>
      <c r="E162" s="196">
        <v>1</v>
      </c>
      <c r="F162" s="197"/>
      <c r="G162" s="140"/>
      <c r="H162" s="140"/>
      <c r="I162" s="140"/>
      <c r="J162" s="143"/>
    </row>
    <row r="163" spans="1:10" ht="15" customHeight="1" x14ac:dyDescent="0.2">
      <c r="A163" s="485" t="s">
        <v>1154</v>
      </c>
      <c r="B163" s="485"/>
      <c r="C163" s="485"/>
      <c r="D163" s="233" t="s">
        <v>2317</v>
      </c>
      <c r="E163" s="196">
        <v>1</v>
      </c>
      <c r="F163" s="197"/>
      <c r="G163" s="140"/>
      <c r="H163" s="140"/>
      <c r="I163" s="140"/>
      <c r="J163" s="143"/>
    </row>
    <row r="164" spans="1:10" ht="15" customHeight="1" x14ac:dyDescent="0.2">
      <c r="A164" s="485" t="s">
        <v>1156</v>
      </c>
      <c r="B164" s="485"/>
      <c r="C164" s="485"/>
      <c r="D164" s="233" t="s">
        <v>1157</v>
      </c>
      <c r="E164" s="196">
        <v>1</v>
      </c>
      <c r="F164" s="197"/>
      <c r="G164" s="140"/>
      <c r="H164" s="140"/>
      <c r="I164" s="140"/>
      <c r="J164" s="143"/>
    </row>
    <row r="165" spans="1:10" x14ac:dyDescent="0.2">
      <c r="A165" s="498" t="s">
        <v>281</v>
      </c>
      <c r="B165" s="498"/>
      <c r="C165" s="498"/>
      <c r="D165" s="498"/>
      <c r="E165" s="198">
        <f>SUM(E161:E164)</f>
        <v>4</v>
      </c>
      <c r="F165" s="199"/>
      <c r="G165" s="146"/>
      <c r="H165" s="146"/>
      <c r="I165" s="146"/>
      <c r="J165" s="147"/>
    </row>
    <row r="166" spans="1:10" x14ac:dyDescent="0.2">
      <c r="A166" s="483"/>
      <c r="B166" s="483"/>
      <c r="C166" s="483"/>
      <c r="D166" s="483"/>
      <c r="E166" s="483"/>
      <c r="F166" s="501"/>
      <c r="G166" s="501"/>
      <c r="H166" s="501"/>
      <c r="I166" s="501"/>
      <c r="J166" s="501"/>
    </row>
    <row r="167" spans="1:10" x14ac:dyDescent="0.2">
      <c r="A167" s="502" t="s">
        <v>282</v>
      </c>
      <c r="B167" s="502"/>
      <c r="C167" s="502"/>
      <c r="D167" s="502"/>
      <c r="E167" s="502"/>
      <c r="F167" s="502"/>
      <c r="G167" s="502"/>
      <c r="H167" s="502"/>
      <c r="I167" s="502"/>
      <c r="J167" s="502"/>
    </row>
    <row r="168" spans="1:10" x14ac:dyDescent="0.2">
      <c r="A168" s="503" t="s">
        <v>283</v>
      </c>
      <c r="B168" s="503"/>
      <c r="C168" s="503"/>
      <c r="D168" s="503"/>
      <c r="E168" s="503"/>
      <c r="F168" s="503"/>
      <c r="G168" s="503"/>
      <c r="H168" s="503"/>
      <c r="I168" s="503"/>
      <c r="J168" s="503"/>
    </row>
    <row r="169" spans="1:10" x14ac:dyDescent="0.2">
      <c r="A169" s="560" t="s">
        <v>709</v>
      </c>
      <c r="B169" s="560"/>
      <c r="C169" s="560"/>
      <c r="D169" s="560"/>
      <c r="E169" s="560"/>
      <c r="F169" s="560"/>
      <c r="G169" s="560"/>
      <c r="H169" s="560"/>
      <c r="I169" s="560"/>
      <c r="J169" s="560"/>
    </row>
    <row r="170" spans="1:10" x14ac:dyDescent="0.2">
      <c r="A170" s="560" t="s">
        <v>710</v>
      </c>
      <c r="B170" s="560"/>
      <c r="C170" s="560"/>
      <c r="D170" s="560"/>
      <c r="E170" s="560"/>
      <c r="F170" s="560"/>
      <c r="G170" s="560"/>
      <c r="H170" s="560"/>
      <c r="I170" s="560"/>
      <c r="J170" s="560"/>
    </row>
    <row r="171" spans="1:10" x14ac:dyDescent="0.2">
      <c r="A171" s="560" t="s">
        <v>711</v>
      </c>
      <c r="B171" s="560"/>
      <c r="C171" s="560"/>
      <c r="D171" s="560"/>
      <c r="E171" s="560"/>
      <c r="F171" s="560"/>
      <c r="G171" s="560"/>
      <c r="H171" s="560"/>
      <c r="I171" s="560"/>
      <c r="J171" s="560"/>
    </row>
    <row r="172" spans="1:10" x14ac:dyDescent="0.2">
      <c r="A172" s="560" t="s">
        <v>712</v>
      </c>
      <c r="B172" s="560"/>
      <c r="C172" s="560"/>
      <c r="D172" s="560"/>
      <c r="E172" s="560"/>
      <c r="F172" s="560"/>
      <c r="G172" s="560"/>
      <c r="H172" s="560"/>
      <c r="I172" s="560"/>
      <c r="J172" s="560"/>
    </row>
    <row r="173" spans="1:10" x14ac:dyDescent="0.2">
      <c r="A173" s="483"/>
      <c r="B173" s="483"/>
      <c r="C173" s="483"/>
      <c r="D173" s="483"/>
      <c r="E173" s="483"/>
      <c r="F173" s="483"/>
      <c r="G173" s="483"/>
      <c r="H173" s="483"/>
      <c r="I173" s="483"/>
      <c r="J173" s="483"/>
    </row>
    <row r="174" spans="1:10" x14ac:dyDescent="0.2">
      <c r="A174" s="506" t="s">
        <v>359</v>
      </c>
      <c r="B174" s="506"/>
      <c r="C174" s="506"/>
      <c r="D174" s="506"/>
      <c r="E174" s="506"/>
      <c r="F174" s="506"/>
      <c r="G174" s="506"/>
      <c r="H174" s="506"/>
      <c r="I174" s="506"/>
      <c r="J174" s="506"/>
    </row>
    <row r="175" spans="1:10" x14ac:dyDescent="0.2">
      <c r="A175" s="483" t="s">
        <v>713</v>
      </c>
      <c r="B175" s="483"/>
      <c r="C175" s="483"/>
      <c r="D175" s="483"/>
      <c r="E175" s="483"/>
      <c r="F175" s="483"/>
      <c r="G175" s="483"/>
      <c r="H175" s="483"/>
      <c r="I175" s="483"/>
      <c r="J175" s="483"/>
    </row>
    <row r="176" spans="1:10" x14ac:dyDescent="0.2">
      <c r="A176" s="483" t="s">
        <v>701</v>
      </c>
      <c r="B176" s="483"/>
      <c r="C176" s="483"/>
      <c r="D176" s="483"/>
      <c r="E176" s="483"/>
      <c r="F176" s="483"/>
      <c r="G176" s="483"/>
      <c r="H176" s="483"/>
      <c r="I176" s="483"/>
      <c r="J176" s="483"/>
    </row>
    <row r="177" spans="1:10" x14ac:dyDescent="0.2">
      <c r="A177" s="483" t="s">
        <v>714</v>
      </c>
      <c r="B177" s="483"/>
      <c r="C177" s="483"/>
      <c r="D177" s="483"/>
      <c r="E177" s="483"/>
      <c r="F177" s="483"/>
      <c r="G177" s="483"/>
      <c r="H177" s="483"/>
      <c r="I177" s="483"/>
      <c r="J177" s="483"/>
    </row>
    <row r="178" spans="1:10" x14ac:dyDescent="0.2">
      <c r="A178" s="483" t="s">
        <v>715</v>
      </c>
      <c r="B178" s="483"/>
      <c r="C178" s="483"/>
      <c r="D178" s="483"/>
      <c r="E178" s="483"/>
      <c r="F178" s="483"/>
      <c r="G178" s="483"/>
      <c r="H178" s="483"/>
      <c r="I178" s="483"/>
      <c r="J178" s="483"/>
    </row>
    <row r="179" spans="1:10" ht="22.5" x14ac:dyDescent="0.2">
      <c r="A179" s="502" t="s">
        <v>289</v>
      </c>
      <c r="B179" s="502"/>
      <c r="C179" s="502"/>
      <c r="D179" s="502"/>
      <c r="E179" s="502"/>
      <c r="F179" s="148" t="str">
        <f>F119</f>
        <v xml:space="preserve"> Actual 2013/14</v>
      </c>
      <c r="G179" s="148" t="str">
        <f t="shared" ref="G179:J179" si="31">G119</f>
        <v xml:space="preserve"> Estimate 2014/15</v>
      </c>
      <c r="H179" s="148" t="str">
        <f t="shared" si="31"/>
        <v xml:space="preserve"> Target 2015/16</v>
      </c>
      <c r="I179" s="148" t="str">
        <f t="shared" si="31"/>
        <v xml:space="preserve"> Target 2016/17</v>
      </c>
      <c r="J179" s="148" t="str">
        <f t="shared" si="31"/>
        <v xml:space="preserve"> Target 2017/18</v>
      </c>
    </row>
    <row r="180" spans="1:10" x14ac:dyDescent="0.2">
      <c r="A180" s="502" t="s">
        <v>295</v>
      </c>
      <c r="B180" s="502"/>
      <c r="C180" s="502"/>
      <c r="D180" s="502"/>
      <c r="E180" s="502"/>
      <c r="F180" s="502"/>
      <c r="G180" s="502"/>
      <c r="H180" s="502"/>
      <c r="I180" s="502"/>
      <c r="J180" s="502"/>
    </row>
    <row r="181" spans="1:10" x14ac:dyDescent="0.2">
      <c r="A181" s="534" t="s">
        <v>716</v>
      </c>
      <c r="B181" s="534"/>
      <c r="C181" s="534"/>
      <c r="D181" s="534"/>
      <c r="E181" s="534"/>
      <c r="F181" s="200"/>
      <c r="G181" s="137"/>
      <c r="H181" s="137"/>
      <c r="I181" s="137"/>
      <c r="J181" s="137"/>
    </row>
    <row r="182" spans="1:10" x14ac:dyDescent="0.2">
      <c r="A182" s="534" t="s">
        <v>717</v>
      </c>
      <c r="B182" s="534"/>
      <c r="C182" s="534"/>
      <c r="D182" s="534"/>
      <c r="E182" s="534"/>
      <c r="F182" s="200"/>
      <c r="G182" s="137"/>
      <c r="H182" s="137"/>
      <c r="I182" s="137"/>
      <c r="J182" s="137"/>
    </row>
    <row r="183" spans="1:10" x14ac:dyDescent="0.2">
      <c r="A183" s="534" t="s">
        <v>718</v>
      </c>
      <c r="B183" s="534"/>
      <c r="C183" s="534"/>
      <c r="D183" s="534"/>
      <c r="E183" s="534"/>
      <c r="F183" s="200"/>
      <c r="G183" s="137"/>
      <c r="H183" s="137"/>
      <c r="I183" s="137"/>
      <c r="J183" s="137"/>
    </row>
    <row r="184" spans="1:10" x14ac:dyDescent="0.2">
      <c r="A184" s="507" t="s">
        <v>719</v>
      </c>
      <c r="B184" s="507"/>
      <c r="C184" s="507"/>
      <c r="D184" s="507"/>
      <c r="E184" s="507"/>
      <c r="F184" s="200"/>
      <c r="G184" s="137"/>
      <c r="H184" s="137"/>
      <c r="I184" s="137"/>
      <c r="J184" s="137"/>
    </row>
    <row r="185" spans="1:10" x14ac:dyDescent="0.2">
      <c r="A185" s="507" t="s">
        <v>497</v>
      </c>
      <c r="B185" s="507"/>
      <c r="C185" s="507"/>
      <c r="D185" s="507"/>
      <c r="E185" s="507"/>
      <c r="F185" s="200"/>
      <c r="G185" s="137"/>
      <c r="H185" s="137"/>
      <c r="I185" s="137"/>
      <c r="J185" s="137"/>
    </row>
    <row r="186" spans="1:10" ht="23.25" customHeight="1" x14ac:dyDescent="0.2">
      <c r="A186" s="502" t="s">
        <v>300</v>
      </c>
      <c r="B186" s="502"/>
      <c r="C186" s="502"/>
      <c r="D186" s="502"/>
      <c r="E186" s="502"/>
      <c r="F186" s="502"/>
      <c r="G186" s="502"/>
      <c r="H186" s="502"/>
      <c r="I186" s="502"/>
      <c r="J186" s="502"/>
    </row>
    <row r="187" spans="1:10" x14ac:dyDescent="0.2">
      <c r="A187" s="547" t="s">
        <v>720</v>
      </c>
      <c r="B187" s="547"/>
      <c r="C187" s="547"/>
      <c r="D187" s="547"/>
      <c r="E187" s="547"/>
      <c r="F187" s="200"/>
      <c r="G187" s="137"/>
      <c r="H187" s="137"/>
      <c r="I187" s="137"/>
      <c r="J187" s="137"/>
    </row>
    <row r="188" spans="1:10" x14ac:dyDescent="0.2">
      <c r="A188" s="547" t="s">
        <v>721</v>
      </c>
      <c r="B188" s="547"/>
      <c r="C188" s="547"/>
      <c r="D188" s="547"/>
      <c r="E188" s="547"/>
      <c r="F188" s="200"/>
      <c r="G188" s="137"/>
      <c r="H188" s="137"/>
      <c r="I188" s="137"/>
      <c r="J188" s="137"/>
    </row>
    <row r="189" spans="1:10" x14ac:dyDescent="0.2">
      <c r="A189" s="550" t="s">
        <v>722</v>
      </c>
      <c r="B189" s="550"/>
      <c r="C189" s="550"/>
      <c r="D189" s="550"/>
      <c r="E189" s="550"/>
      <c r="F189" s="200"/>
      <c r="G189" s="137"/>
      <c r="H189" s="137"/>
      <c r="I189" s="137"/>
      <c r="J189" s="137"/>
    </row>
    <row r="190" spans="1:10" x14ac:dyDescent="0.2">
      <c r="A190" s="550" t="s">
        <v>723</v>
      </c>
      <c r="B190" s="550"/>
      <c r="C190" s="550"/>
      <c r="D190" s="550"/>
      <c r="E190" s="550"/>
      <c r="F190" s="200"/>
      <c r="G190" s="137"/>
      <c r="H190" s="137"/>
      <c r="I190" s="137"/>
      <c r="J190" s="137"/>
    </row>
    <row r="191" spans="1:10" x14ac:dyDescent="0.2">
      <c r="A191" s="507" t="s">
        <v>724</v>
      </c>
      <c r="B191" s="507"/>
      <c r="C191" s="507"/>
      <c r="D191" s="507"/>
      <c r="E191" s="507"/>
      <c r="F191" s="200"/>
      <c r="G191" s="137"/>
      <c r="H191" s="137"/>
      <c r="I191" s="137"/>
      <c r="J191" s="137"/>
    </row>
    <row r="193" spans="1:10" x14ac:dyDescent="0.2">
      <c r="A193" s="158"/>
      <c r="B193" s="158"/>
      <c r="C193" s="158"/>
      <c r="D193" s="158"/>
      <c r="E193" s="201" t="s">
        <v>332</v>
      </c>
      <c r="F193" s="165"/>
      <c r="G193" s="158"/>
      <c r="H193" s="158"/>
      <c r="I193" s="158"/>
      <c r="J193" s="159" t="s">
        <v>333</v>
      </c>
    </row>
    <row r="194" spans="1:10" ht="34.5" thickBot="1" x14ac:dyDescent="0.25">
      <c r="A194" s="160"/>
      <c r="B194" s="160" t="s">
        <v>181</v>
      </c>
      <c r="C194" s="161"/>
      <c r="D194" s="162"/>
      <c r="E194" s="148" t="str">
        <f t="shared" ref="E194:J194" si="32">E23</f>
        <v>Actuals           2013-2014</v>
      </c>
      <c r="F194" s="148" t="str">
        <f t="shared" si="32"/>
        <v>Approved Estimates          2014-2015</v>
      </c>
      <c r="G194" s="148" t="str">
        <f t="shared" si="32"/>
        <v>Revised Estimates                 2014-2015</v>
      </c>
      <c r="H194" s="148" t="str">
        <f t="shared" si="32"/>
        <v>Budget Estimates      2015-2016</v>
      </c>
      <c r="I194" s="148" t="str">
        <f t="shared" si="32"/>
        <v>Forward Estimates     2016-2017</v>
      </c>
      <c r="J194" s="148" t="str">
        <f t="shared" si="32"/>
        <v>Forward Estimates     2017-2018</v>
      </c>
    </row>
    <row r="195" spans="1:10" x14ac:dyDescent="0.2">
      <c r="A195" s="163"/>
      <c r="B195" s="163"/>
      <c r="C195" s="163"/>
      <c r="D195" s="163"/>
      <c r="E195" s="163"/>
      <c r="F195" s="163"/>
      <c r="G195" s="163"/>
      <c r="H195" s="163"/>
      <c r="I195" s="164"/>
      <c r="J195" s="163"/>
    </row>
    <row r="196" spans="1:10" x14ac:dyDescent="0.2">
      <c r="A196" s="165" t="s">
        <v>6</v>
      </c>
      <c r="B196" s="165"/>
      <c r="C196" s="165"/>
      <c r="D196" s="165"/>
      <c r="E196" s="158"/>
      <c r="F196" s="166"/>
      <c r="G196" s="166"/>
      <c r="H196" s="166"/>
      <c r="I196" s="158"/>
      <c r="J196" s="158"/>
    </row>
    <row r="197" spans="1:10" x14ac:dyDescent="0.2">
      <c r="A197" s="158"/>
      <c r="B197" s="158" t="s">
        <v>113</v>
      </c>
      <c r="C197" s="158"/>
      <c r="D197" s="158"/>
      <c r="E197" s="167">
        <f t="shared" ref="E197:J197" si="33">E66</f>
        <v>363604.15</v>
      </c>
      <c r="F197" s="167">
        <f t="shared" si="33"/>
        <v>369400</v>
      </c>
      <c r="G197" s="167">
        <f t="shared" si="33"/>
        <v>369400</v>
      </c>
      <c r="H197" s="167">
        <f t="shared" si="33"/>
        <v>445300</v>
      </c>
      <c r="I197" s="167">
        <f t="shared" si="33"/>
        <v>448800</v>
      </c>
      <c r="J197" s="167">
        <f t="shared" si="33"/>
        <v>452400</v>
      </c>
    </row>
    <row r="198" spans="1:10" x14ac:dyDescent="0.2">
      <c r="A198" s="158"/>
      <c r="B198" s="158" t="s">
        <v>104</v>
      </c>
      <c r="C198" s="158"/>
      <c r="D198" s="158"/>
      <c r="E198" s="167">
        <f t="shared" ref="E198:J198" si="34">E141</f>
        <v>212528.71</v>
      </c>
      <c r="F198" s="167">
        <f t="shared" si="34"/>
        <v>216300</v>
      </c>
      <c r="G198" s="167">
        <f t="shared" si="34"/>
        <v>216300</v>
      </c>
      <c r="H198" s="167">
        <f t="shared" si="34"/>
        <v>132100</v>
      </c>
      <c r="I198" s="167">
        <f t="shared" si="34"/>
        <v>132100</v>
      </c>
      <c r="J198" s="167">
        <f t="shared" si="34"/>
        <v>132100</v>
      </c>
    </row>
    <row r="199" spans="1:10" ht="15" thickBot="1" x14ac:dyDescent="0.25">
      <c r="A199" s="158"/>
      <c r="B199" s="158"/>
      <c r="C199" s="165" t="s">
        <v>335</v>
      </c>
      <c r="D199" s="171"/>
      <c r="E199" s="172">
        <f t="shared" ref="E199:J199" si="35">SUM(E197:E198)</f>
        <v>576132.86</v>
      </c>
      <c r="F199" s="172">
        <f t="shared" si="35"/>
        <v>585700</v>
      </c>
      <c r="G199" s="172">
        <f t="shared" si="35"/>
        <v>585700</v>
      </c>
      <c r="H199" s="172">
        <f t="shared" si="35"/>
        <v>577400</v>
      </c>
      <c r="I199" s="172">
        <f t="shared" si="35"/>
        <v>580900</v>
      </c>
      <c r="J199" s="172">
        <f t="shared" si="35"/>
        <v>584500</v>
      </c>
    </row>
    <row r="200" spans="1:10" x14ac:dyDescent="0.2">
      <c r="A200" s="173" t="s">
        <v>175</v>
      </c>
      <c r="B200" s="173"/>
      <c r="C200" s="169"/>
      <c r="D200" s="174"/>
      <c r="E200" s="178"/>
      <c r="F200" s="178"/>
      <c r="G200" s="178"/>
      <c r="H200" s="178"/>
      <c r="I200" s="178"/>
      <c r="J200" s="178"/>
    </row>
    <row r="201" spans="1:10" x14ac:dyDescent="0.2">
      <c r="A201" s="158"/>
      <c r="B201" s="158" t="s">
        <v>113</v>
      </c>
      <c r="C201" s="158"/>
      <c r="D201" s="158"/>
      <c r="E201" s="167">
        <f t="shared" ref="E201:J201" si="36">E67</f>
        <v>0</v>
      </c>
      <c r="F201" s="167">
        <f t="shared" si="36"/>
        <v>0</v>
      </c>
      <c r="G201" s="167">
        <f t="shared" si="36"/>
        <v>0</v>
      </c>
      <c r="H201" s="167">
        <f t="shared" si="36"/>
        <v>0</v>
      </c>
      <c r="I201" s="167">
        <f t="shared" si="36"/>
        <v>0</v>
      </c>
      <c r="J201" s="167">
        <f t="shared" si="36"/>
        <v>0</v>
      </c>
    </row>
    <row r="202" spans="1:10" x14ac:dyDescent="0.2">
      <c r="A202" s="158"/>
      <c r="B202" s="158" t="s">
        <v>104</v>
      </c>
      <c r="C202" s="158"/>
      <c r="D202" s="158"/>
      <c r="E202" s="167">
        <f t="shared" ref="E202:J202" si="37">E142</f>
        <v>0</v>
      </c>
      <c r="F202" s="167">
        <f t="shared" si="37"/>
        <v>0</v>
      </c>
      <c r="G202" s="167">
        <f t="shared" si="37"/>
        <v>0</v>
      </c>
      <c r="H202" s="167">
        <f t="shared" si="37"/>
        <v>0</v>
      </c>
      <c r="I202" s="167">
        <f t="shared" si="37"/>
        <v>0</v>
      </c>
      <c r="J202" s="167">
        <f t="shared" si="37"/>
        <v>0</v>
      </c>
    </row>
    <row r="203" spans="1:10" ht="15" thickBot="1" x14ac:dyDescent="0.25">
      <c r="A203" s="165"/>
      <c r="B203" s="165"/>
      <c r="C203" s="165" t="s">
        <v>336</v>
      </c>
      <c r="D203" s="175"/>
      <c r="E203" s="172">
        <f t="shared" ref="E203:J203" si="38">SUM(E201:E202)</f>
        <v>0</v>
      </c>
      <c r="F203" s="172">
        <f t="shared" si="38"/>
        <v>0</v>
      </c>
      <c r="G203" s="172">
        <f t="shared" si="38"/>
        <v>0</v>
      </c>
      <c r="H203" s="172">
        <f t="shared" si="38"/>
        <v>0</v>
      </c>
      <c r="I203" s="172">
        <f t="shared" si="38"/>
        <v>0</v>
      </c>
      <c r="J203" s="172">
        <f t="shared" si="38"/>
        <v>0</v>
      </c>
    </row>
    <row r="204" spans="1:10" x14ac:dyDescent="0.2">
      <c r="A204" s="165" t="s">
        <v>337</v>
      </c>
      <c r="B204" s="158"/>
      <c r="C204" s="158"/>
      <c r="D204" s="176"/>
      <c r="E204" s="177"/>
      <c r="F204" s="177"/>
      <c r="G204" s="177"/>
      <c r="H204" s="177"/>
      <c r="I204" s="177"/>
      <c r="J204" s="177"/>
    </row>
    <row r="205" spans="1:10" x14ac:dyDescent="0.2">
      <c r="A205" s="158"/>
      <c r="B205" s="158" t="s">
        <v>113</v>
      </c>
      <c r="C205" s="158"/>
      <c r="D205" s="158"/>
      <c r="E205" s="167">
        <f t="shared" ref="E205:J205" si="39">E68</f>
        <v>174612.66</v>
      </c>
      <c r="F205" s="167">
        <f t="shared" si="39"/>
        <v>185500</v>
      </c>
      <c r="G205" s="167">
        <f t="shared" si="39"/>
        <v>185500</v>
      </c>
      <c r="H205" s="167">
        <f t="shared" si="39"/>
        <v>224100</v>
      </c>
      <c r="I205" s="167">
        <f t="shared" si="39"/>
        <v>224100</v>
      </c>
      <c r="J205" s="167">
        <f t="shared" si="39"/>
        <v>224100</v>
      </c>
    </row>
    <row r="206" spans="1:10" x14ac:dyDescent="0.2">
      <c r="A206" s="158"/>
      <c r="B206" s="158" t="s">
        <v>104</v>
      </c>
      <c r="C206" s="158"/>
      <c r="D206" s="158"/>
      <c r="E206" s="167">
        <f t="shared" ref="E206:J206" si="40">E143</f>
        <v>32502.6</v>
      </c>
      <c r="F206" s="167">
        <f t="shared" si="40"/>
        <v>33200</v>
      </c>
      <c r="G206" s="167">
        <f t="shared" si="40"/>
        <v>33200</v>
      </c>
      <c r="H206" s="167">
        <f t="shared" si="40"/>
        <v>23600</v>
      </c>
      <c r="I206" s="167">
        <f t="shared" si="40"/>
        <v>23600</v>
      </c>
      <c r="J206" s="167">
        <f t="shared" si="40"/>
        <v>23600</v>
      </c>
    </row>
    <row r="207" spans="1:10" ht="15" thickBot="1" x14ac:dyDescent="0.25">
      <c r="A207" s="158"/>
      <c r="B207" s="158"/>
      <c r="C207" s="165" t="s">
        <v>338</v>
      </c>
      <c r="D207" s="176"/>
      <c r="E207" s="172">
        <f t="shared" ref="E207:J207" si="41">SUM(E205:E206)</f>
        <v>207115.26</v>
      </c>
      <c r="F207" s="172">
        <f t="shared" si="41"/>
        <v>218700</v>
      </c>
      <c r="G207" s="172">
        <f t="shared" si="41"/>
        <v>218700</v>
      </c>
      <c r="H207" s="172">
        <f t="shared" si="41"/>
        <v>247700</v>
      </c>
      <c r="I207" s="172">
        <f t="shared" si="41"/>
        <v>247700</v>
      </c>
      <c r="J207" s="172">
        <f t="shared" si="41"/>
        <v>247700</v>
      </c>
    </row>
    <row r="208" spans="1:10" x14ac:dyDescent="0.2">
      <c r="A208" s="176"/>
      <c r="B208" s="165"/>
      <c r="C208" s="158"/>
      <c r="D208" s="176"/>
      <c r="E208" s="178"/>
      <c r="F208" s="178"/>
      <c r="G208" s="178"/>
      <c r="H208" s="178"/>
      <c r="I208" s="178"/>
      <c r="J208" s="178"/>
    </row>
    <row r="209" spans="1:10" x14ac:dyDescent="0.2">
      <c r="A209" s="165" t="s">
        <v>177</v>
      </c>
      <c r="B209" s="158"/>
      <c r="C209" s="158"/>
      <c r="D209" s="176"/>
      <c r="E209" s="166"/>
      <c r="F209" s="166"/>
      <c r="G209" s="166"/>
      <c r="H209" s="166"/>
      <c r="I209" s="166"/>
      <c r="J209" s="166"/>
    </row>
    <row r="210" spans="1:10" x14ac:dyDescent="0.2">
      <c r="A210" s="158"/>
      <c r="B210" s="158" t="s">
        <v>113</v>
      </c>
      <c r="C210" s="158"/>
      <c r="D210" s="158"/>
      <c r="E210" s="167">
        <f t="shared" ref="E210:J210" si="42">E69</f>
        <v>0</v>
      </c>
      <c r="F210" s="167">
        <f t="shared" si="42"/>
        <v>25700</v>
      </c>
      <c r="G210" s="167">
        <f t="shared" si="42"/>
        <v>25700</v>
      </c>
      <c r="H210" s="167">
        <f t="shared" si="42"/>
        <v>0</v>
      </c>
      <c r="I210" s="167">
        <f t="shared" si="42"/>
        <v>0</v>
      </c>
      <c r="J210" s="167">
        <f t="shared" si="42"/>
        <v>0</v>
      </c>
    </row>
    <row r="211" spans="1:10" x14ac:dyDescent="0.2">
      <c r="A211" s="158"/>
      <c r="B211" s="158" t="s">
        <v>104</v>
      </c>
      <c r="C211" s="158"/>
      <c r="D211" s="158"/>
      <c r="E211" s="167">
        <f t="shared" ref="E211:J211" si="43">E144</f>
        <v>18285</v>
      </c>
      <c r="F211" s="167">
        <f t="shared" si="43"/>
        <v>9200</v>
      </c>
      <c r="G211" s="167">
        <f t="shared" si="43"/>
        <v>9200</v>
      </c>
      <c r="H211" s="167">
        <f t="shared" si="43"/>
        <v>0</v>
      </c>
      <c r="I211" s="167">
        <f t="shared" si="43"/>
        <v>0</v>
      </c>
      <c r="J211" s="167">
        <f t="shared" si="43"/>
        <v>0</v>
      </c>
    </row>
    <row r="212" spans="1:10" ht="15" thickBot="1" x14ac:dyDescent="0.25">
      <c r="A212" s="158"/>
      <c r="B212" s="158"/>
      <c r="C212" s="165" t="s">
        <v>339</v>
      </c>
      <c r="D212" s="176"/>
      <c r="E212" s="172">
        <f t="shared" ref="E212:J212" si="44">SUM(E210:E211)</f>
        <v>18285</v>
      </c>
      <c r="F212" s="172">
        <f t="shared" si="44"/>
        <v>34900</v>
      </c>
      <c r="G212" s="172">
        <f t="shared" si="44"/>
        <v>34900</v>
      </c>
      <c r="H212" s="172">
        <f t="shared" si="44"/>
        <v>0</v>
      </c>
      <c r="I212" s="172">
        <f t="shared" si="44"/>
        <v>0</v>
      </c>
      <c r="J212" s="172">
        <f t="shared" si="44"/>
        <v>0</v>
      </c>
    </row>
    <row r="213" spans="1:10" x14ac:dyDescent="0.2">
      <c r="A213" s="176"/>
      <c r="B213" s="165"/>
      <c r="C213" s="158"/>
      <c r="D213" s="176"/>
      <c r="E213" s="178"/>
      <c r="F213" s="178"/>
      <c r="G213" s="178"/>
      <c r="H213" s="178"/>
      <c r="I213" s="178"/>
      <c r="J213" s="178"/>
    </row>
    <row r="214" spans="1:10" x14ac:dyDescent="0.2">
      <c r="A214" s="179" t="s">
        <v>274</v>
      </c>
      <c r="B214" s="165"/>
      <c r="C214" s="158"/>
      <c r="D214" s="176"/>
      <c r="E214" s="166"/>
      <c r="F214" s="166"/>
      <c r="G214" s="166"/>
      <c r="H214" s="166"/>
      <c r="I214" s="166"/>
      <c r="J214" s="166"/>
    </row>
    <row r="215" spans="1:10" x14ac:dyDescent="0.2">
      <c r="A215" s="158"/>
      <c r="B215" s="158" t="s">
        <v>113</v>
      </c>
      <c r="C215" s="158"/>
      <c r="D215" s="158"/>
      <c r="E215" s="167">
        <f t="shared" ref="E215:J215" si="45">E86</f>
        <v>2822389.23</v>
      </c>
      <c r="F215" s="167">
        <f t="shared" si="45"/>
        <v>2644700</v>
      </c>
      <c r="G215" s="167">
        <f t="shared" si="45"/>
        <v>3036700</v>
      </c>
      <c r="H215" s="167">
        <f t="shared" si="45"/>
        <v>2261700</v>
      </c>
      <c r="I215" s="167">
        <f t="shared" si="45"/>
        <v>2261700</v>
      </c>
      <c r="J215" s="167">
        <f t="shared" si="45"/>
        <v>2261700</v>
      </c>
    </row>
    <row r="216" spans="1:10" x14ac:dyDescent="0.2">
      <c r="A216" s="158"/>
      <c r="B216" s="158" t="s">
        <v>104</v>
      </c>
      <c r="C216" s="158"/>
      <c r="D216" s="158"/>
      <c r="E216" s="167">
        <f t="shared" ref="E216:J216" si="46">E151</f>
        <v>9849720.1099999994</v>
      </c>
      <c r="F216" s="167">
        <f t="shared" si="46"/>
        <v>2593800</v>
      </c>
      <c r="G216" s="167">
        <f t="shared" si="46"/>
        <v>6177000</v>
      </c>
      <c r="H216" s="167">
        <f t="shared" si="46"/>
        <v>4513400</v>
      </c>
      <c r="I216" s="167">
        <f t="shared" si="46"/>
        <v>4513400</v>
      </c>
      <c r="J216" s="167">
        <f t="shared" si="46"/>
        <v>4513400</v>
      </c>
    </row>
    <row r="217" spans="1:10" ht="15" thickBot="1" x14ac:dyDescent="0.25">
      <c r="A217" s="158"/>
      <c r="B217" s="158"/>
      <c r="C217" s="158" t="s">
        <v>340</v>
      </c>
      <c r="D217" s="171"/>
      <c r="E217" s="172">
        <f t="shared" ref="E217:J217" si="47">SUM(E215:E216)</f>
        <v>12672109.34</v>
      </c>
      <c r="F217" s="172">
        <f t="shared" si="47"/>
        <v>5238500</v>
      </c>
      <c r="G217" s="172">
        <f t="shared" si="47"/>
        <v>9213700</v>
      </c>
      <c r="H217" s="172">
        <f t="shared" si="47"/>
        <v>6775100</v>
      </c>
      <c r="I217" s="172">
        <f t="shared" si="47"/>
        <v>6775100</v>
      </c>
      <c r="J217" s="172">
        <f t="shared" si="47"/>
        <v>6775100</v>
      </c>
    </row>
    <row r="218" spans="1:10" x14ac:dyDescent="0.2">
      <c r="A218" s="158"/>
      <c r="B218" s="158"/>
      <c r="C218" s="158"/>
      <c r="D218" s="176"/>
      <c r="E218" s="178"/>
      <c r="F218" s="178"/>
      <c r="G218" s="178"/>
      <c r="H218" s="178"/>
      <c r="I218" s="178"/>
      <c r="J218" s="178"/>
    </row>
    <row r="219" spans="1:10" x14ac:dyDescent="0.2">
      <c r="A219" s="180" t="s">
        <v>14</v>
      </c>
      <c r="B219" s="158"/>
      <c r="C219" s="158"/>
      <c r="D219" s="158"/>
      <c r="E219" s="158"/>
      <c r="F219" s="158"/>
      <c r="G219" s="158"/>
      <c r="H219" s="158"/>
      <c r="I219" s="158"/>
      <c r="J219" s="158"/>
    </row>
    <row r="220" spans="1:10" x14ac:dyDescent="0.2">
      <c r="A220" s="158"/>
      <c r="B220" s="158" t="s">
        <v>113</v>
      </c>
      <c r="C220" s="158"/>
      <c r="D220" s="158"/>
      <c r="E220" s="167">
        <f t="shared" ref="E220:J220" si="48">E94</f>
        <v>1585501.63</v>
      </c>
      <c r="F220" s="167">
        <f t="shared" si="48"/>
        <v>100000</v>
      </c>
      <c r="G220" s="167">
        <f t="shared" si="48"/>
        <v>1009600</v>
      </c>
      <c r="H220" s="167">
        <f t="shared" si="48"/>
        <v>563700</v>
      </c>
      <c r="I220" s="167">
        <f t="shared" si="48"/>
        <v>0</v>
      </c>
      <c r="J220" s="167">
        <f t="shared" si="48"/>
        <v>0</v>
      </c>
    </row>
    <row r="221" spans="1:10" x14ac:dyDescent="0.2">
      <c r="A221" s="158"/>
      <c r="B221" s="158" t="s">
        <v>104</v>
      </c>
      <c r="C221" s="158"/>
      <c r="D221" s="158"/>
      <c r="E221" s="167">
        <f t="shared" ref="E221:J221" si="49">E158</f>
        <v>0</v>
      </c>
      <c r="F221" s="167">
        <f t="shared" si="49"/>
        <v>0</v>
      </c>
      <c r="G221" s="167">
        <f t="shared" si="49"/>
        <v>0</v>
      </c>
      <c r="H221" s="167">
        <f t="shared" si="49"/>
        <v>0</v>
      </c>
      <c r="I221" s="167">
        <f t="shared" si="49"/>
        <v>0</v>
      </c>
      <c r="J221" s="167">
        <f t="shared" si="49"/>
        <v>0</v>
      </c>
    </row>
    <row r="222" spans="1:10" ht="15" thickBot="1" x14ac:dyDescent="0.25">
      <c r="A222" s="179"/>
      <c r="B222" s="179" t="s">
        <v>56</v>
      </c>
      <c r="C222" s="176"/>
      <c r="D222" s="158"/>
      <c r="E222" s="172">
        <f t="shared" ref="E222:J222" si="50">SUM(E220:E221)</f>
        <v>1585501.63</v>
      </c>
      <c r="F222" s="172">
        <f t="shared" si="50"/>
        <v>100000</v>
      </c>
      <c r="G222" s="172">
        <f t="shared" si="50"/>
        <v>1009600</v>
      </c>
      <c r="H222" s="172">
        <f t="shared" si="50"/>
        <v>563700</v>
      </c>
      <c r="I222" s="172">
        <f t="shared" si="50"/>
        <v>0</v>
      </c>
      <c r="J222" s="172">
        <f t="shared" si="50"/>
        <v>0</v>
      </c>
    </row>
    <row r="223" spans="1:10" x14ac:dyDescent="0.2">
      <c r="A223" s="158"/>
      <c r="B223" s="158"/>
      <c r="C223" s="158"/>
      <c r="D223" s="158"/>
      <c r="E223" s="178"/>
      <c r="F223" s="178"/>
      <c r="G223" s="178"/>
      <c r="H223" s="163"/>
      <c r="I223" s="163"/>
      <c r="J223" s="163"/>
    </row>
    <row r="224" spans="1:10" x14ac:dyDescent="0.2">
      <c r="A224" s="158"/>
      <c r="B224" s="158"/>
      <c r="C224" s="158"/>
      <c r="D224" s="158"/>
      <c r="E224" s="176"/>
      <c r="F224" s="201"/>
      <c r="G224" s="176"/>
      <c r="H224" s="176"/>
      <c r="I224" s="181"/>
      <c r="J224" s="171"/>
    </row>
    <row r="225" spans="1:10" ht="15" thickBot="1" x14ac:dyDescent="0.25">
      <c r="A225" s="158"/>
      <c r="B225" s="158"/>
      <c r="C225" s="158"/>
      <c r="D225" s="158"/>
      <c r="E225" s="176"/>
      <c r="F225" s="203" t="s">
        <v>341</v>
      </c>
      <c r="G225" s="176"/>
      <c r="H225" s="176"/>
      <c r="I225" s="181"/>
      <c r="J225" s="181"/>
    </row>
    <row r="226" spans="1:10" ht="15" thickTop="1" x14ac:dyDescent="0.2">
      <c r="A226" s="182"/>
      <c r="B226" s="182"/>
      <c r="C226" s="182"/>
      <c r="D226" s="182"/>
      <c r="E226" s="182"/>
      <c r="F226" s="204"/>
      <c r="G226" s="182"/>
      <c r="H226" s="182"/>
      <c r="I226" s="182"/>
      <c r="J226" s="182"/>
    </row>
    <row r="227" spans="1:10" x14ac:dyDescent="0.2">
      <c r="A227" s="183"/>
      <c r="B227" s="183">
        <v>210</v>
      </c>
      <c r="C227" s="158" t="s">
        <v>6</v>
      </c>
      <c r="D227" s="158"/>
      <c r="E227" s="167">
        <f t="shared" ref="E227:J242" si="51">SUMIF($A$44:$A$966,$B227,E$44:E$966)</f>
        <v>576132.86</v>
      </c>
      <c r="F227" s="167">
        <f t="shared" si="51"/>
        <v>585700</v>
      </c>
      <c r="G227" s="167">
        <f t="shared" si="51"/>
        <v>585700</v>
      </c>
      <c r="H227" s="167">
        <f t="shared" si="51"/>
        <v>577400</v>
      </c>
      <c r="I227" s="167">
        <f t="shared" si="51"/>
        <v>580900</v>
      </c>
      <c r="J227" s="167">
        <f t="shared" si="51"/>
        <v>584500</v>
      </c>
    </row>
    <row r="228" spans="1:10" x14ac:dyDescent="0.2">
      <c r="A228" s="183"/>
      <c r="B228" s="183">
        <v>212</v>
      </c>
      <c r="C228" s="158" t="s">
        <v>8</v>
      </c>
      <c r="D228" s="158"/>
      <c r="E228" s="167">
        <f t="shared" si="51"/>
        <v>0</v>
      </c>
      <c r="F228" s="167">
        <f t="shared" si="51"/>
        <v>0</v>
      </c>
      <c r="G228" s="167">
        <f t="shared" si="51"/>
        <v>0</v>
      </c>
      <c r="H228" s="167">
        <f t="shared" si="51"/>
        <v>0</v>
      </c>
      <c r="I228" s="167">
        <f t="shared" si="51"/>
        <v>0</v>
      </c>
      <c r="J228" s="167">
        <f t="shared" si="51"/>
        <v>0</v>
      </c>
    </row>
    <row r="229" spans="1:10" x14ac:dyDescent="0.2">
      <c r="A229" s="183"/>
      <c r="B229" s="183">
        <v>213</v>
      </c>
      <c r="C229" s="158" t="s">
        <v>182</v>
      </c>
      <c r="D229" s="158"/>
      <c r="E229" s="167">
        <f t="shared" si="51"/>
        <v>0</v>
      </c>
      <c r="F229" s="167">
        <f t="shared" si="51"/>
        <v>0</v>
      </c>
      <c r="G229" s="167">
        <f t="shared" si="51"/>
        <v>0</v>
      </c>
      <c r="H229" s="167">
        <f t="shared" si="51"/>
        <v>0</v>
      </c>
      <c r="I229" s="167">
        <f t="shared" si="51"/>
        <v>0</v>
      </c>
      <c r="J229" s="167">
        <f t="shared" si="51"/>
        <v>0</v>
      </c>
    </row>
    <row r="230" spans="1:10" x14ac:dyDescent="0.2">
      <c r="A230" s="183"/>
      <c r="B230" s="183">
        <v>216</v>
      </c>
      <c r="C230" s="158" t="s">
        <v>9</v>
      </c>
      <c r="D230" s="158"/>
      <c r="E230" s="167">
        <f t="shared" si="51"/>
        <v>207115.26</v>
      </c>
      <c r="F230" s="167">
        <f t="shared" si="51"/>
        <v>218700</v>
      </c>
      <c r="G230" s="167">
        <f t="shared" si="51"/>
        <v>218700</v>
      </c>
      <c r="H230" s="167">
        <f t="shared" si="51"/>
        <v>247700</v>
      </c>
      <c r="I230" s="167">
        <f t="shared" si="51"/>
        <v>247700</v>
      </c>
      <c r="J230" s="167">
        <f t="shared" si="51"/>
        <v>247700</v>
      </c>
    </row>
    <row r="231" spans="1:10" x14ac:dyDescent="0.2">
      <c r="A231" s="183"/>
      <c r="B231" s="183">
        <v>218</v>
      </c>
      <c r="C231" s="158" t="s">
        <v>183</v>
      </c>
      <c r="D231" s="158"/>
      <c r="E231" s="167">
        <f t="shared" si="51"/>
        <v>18285</v>
      </c>
      <c r="F231" s="167">
        <f t="shared" si="51"/>
        <v>34900</v>
      </c>
      <c r="G231" s="167">
        <f t="shared" si="51"/>
        <v>34900</v>
      </c>
      <c r="H231" s="167">
        <f t="shared" si="51"/>
        <v>0</v>
      </c>
      <c r="I231" s="167">
        <f t="shared" si="51"/>
        <v>0</v>
      </c>
      <c r="J231" s="167">
        <f t="shared" si="51"/>
        <v>0</v>
      </c>
    </row>
    <row r="232" spans="1:10" x14ac:dyDescent="0.2">
      <c r="A232" s="183"/>
      <c r="B232" s="183">
        <v>219</v>
      </c>
      <c r="C232" s="158" t="s">
        <v>184</v>
      </c>
      <c r="D232" s="158"/>
      <c r="E232" s="167">
        <f t="shared" si="51"/>
        <v>0</v>
      </c>
      <c r="F232" s="167">
        <f t="shared" si="51"/>
        <v>0</v>
      </c>
      <c r="G232" s="167">
        <f t="shared" si="51"/>
        <v>0</v>
      </c>
      <c r="H232" s="167">
        <f t="shared" si="51"/>
        <v>0</v>
      </c>
      <c r="I232" s="167">
        <f t="shared" si="51"/>
        <v>0</v>
      </c>
      <c r="J232" s="167">
        <f t="shared" si="51"/>
        <v>0</v>
      </c>
    </row>
    <row r="233" spans="1:10" x14ac:dyDescent="0.2">
      <c r="A233" s="183"/>
      <c r="B233" s="183">
        <v>220</v>
      </c>
      <c r="C233" s="158" t="s">
        <v>185</v>
      </c>
      <c r="D233" s="158"/>
      <c r="E233" s="167">
        <f t="shared" si="51"/>
        <v>0</v>
      </c>
      <c r="F233" s="167">
        <f t="shared" si="51"/>
        <v>1000</v>
      </c>
      <c r="G233" s="167">
        <f t="shared" si="51"/>
        <v>1000</v>
      </c>
      <c r="H233" s="167">
        <f t="shared" si="51"/>
        <v>1000</v>
      </c>
      <c r="I233" s="167">
        <f t="shared" si="51"/>
        <v>1000</v>
      </c>
      <c r="J233" s="167">
        <f t="shared" si="51"/>
        <v>1000</v>
      </c>
    </row>
    <row r="234" spans="1:10" x14ac:dyDescent="0.2">
      <c r="A234" s="183"/>
      <c r="B234" s="183">
        <v>222</v>
      </c>
      <c r="C234" s="158" t="s">
        <v>186</v>
      </c>
      <c r="D234" s="158"/>
      <c r="E234" s="167">
        <f t="shared" si="51"/>
        <v>54668.909999999996</v>
      </c>
      <c r="F234" s="167">
        <f t="shared" si="51"/>
        <v>57000</v>
      </c>
      <c r="G234" s="167">
        <f t="shared" si="51"/>
        <v>57000</v>
      </c>
      <c r="H234" s="167">
        <f t="shared" si="51"/>
        <v>57000</v>
      </c>
      <c r="I234" s="167">
        <f t="shared" si="51"/>
        <v>57000</v>
      </c>
      <c r="J234" s="167">
        <f t="shared" si="51"/>
        <v>57000</v>
      </c>
    </row>
    <row r="235" spans="1:10" x14ac:dyDescent="0.2">
      <c r="A235" s="183"/>
      <c r="B235" s="183">
        <v>224</v>
      </c>
      <c r="C235" s="158" t="s">
        <v>187</v>
      </c>
      <c r="D235" s="158"/>
      <c r="E235" s="167">
        <f t="shared" si="51"/>
        <v>0</v>
      </c>
      <c r="F235" s="167">
        <f t="shared" si="51"/>
        <v>0</v>
      </c>
      <c r="G235" s="167">
        <f t="shared" si="51"/>
        <v>0</v>
      </c>
      <c r="H235" s="167">
        <f t="shared" si="51"/>
        <v>0</v>
      </c>
      <c r="I235" s="167">
        <f t="shared" si="51"/>
        <v>0</v>
      </c>
      <c r="J235" s="167">
        <f t="shared" si="51"/>
        <v>0</v>
      </c>
    </row>
    <row r="236" spans="1:10" x14ac:dyDescent="0.2">
      <c r="A236" s="183"/>
      <c r="B236" s="183">
        <v>226</v>
      </c>
      <c r="C236" s="158" t="s">
        <v>188</v>
      </c>
      <c r="D236" s="158"/>
      <c r="E236" s="167">
        <f t="shared" si="51"/>
        <v>12262.16</v>
      </c>
      <c r="F236" s="167">
        <f t="shared" si="51"/>
        <v>18000</v>
      </c>
      <c r="G236" s="167">
        <f t="shared" si="51"/>
        <v>18000</v>
      </c>
      <c r="H236" s="167">
        <f t="shared" si="51"/>
        <v>18000</v>
      </c>
      <c r="I236" s="167">
        <f t="shared" si="51"/>
        <v>18000</v>
      </c>
      <c r="J236" s="167">
        <f t="shared" si="51"/>
        <v>18000</v>
      </c>
    </row>
    <row r="237" spans="1:10" x14ac:dyDescent="0.2">
      <c r="A237" s="183"/>
      <c r="B237" s="183">
        <v>228</v>
      </c>
      <c r="C237" s="158" t="s">
        <v>189</v>
      </c>
      <c r="D237" s="158"/>
      <c r="E237" s="167">
        <f t="shared" si="51"/>
        <v>8795.7200000000012</v>
      </c>
      <c r="F237" s="167">
        <f t="shared" si="51"/>
        <v>11000</v>
      </c>
      <c r="G237" s="167">
        <f t="shared" si="51"/>
        <v>11000</v>
      </c>
      <c r="H237" s="167">
        <f t="shared" si="51"/>
        <v>11000</v>
      </c>
      <c r="I237" s="167">
        <f t="shared" si="51"/>
        <v>11000</v>
      </c>
      <c r="J237" s="167">
        <f t="shared" si="51"/>
        <v>11000</v>
      </c>
    </row>
    <row r="238" spans="1:10" x14ac:dyDescent="0.2">
      <c r="A238" s="183"/>
      <c r="B238" s="183">
        <v>229</v>
      </c>
      <c r="C238" s="158" t="s">
        <v>190</v>
      </c>
      <c r="D238" s="158"/>
      <c r="E238" s="167">
        <f t="shared" si="51"/>
        <v>5809.08</v>
      </c>
      <c r="F238" s="167">
        <f t="shared" si="51"/>
        <v>5500</v>
      </c>
      <c r="G238" s="167">
        <f t="shared" si="51"/>
        <v>5500</v>
      </c>
      <c r="H238" s="167">
        <f t="shared" si="51"/>
        <v>5500</v>
      </c>
      <c r="I238" s="167">
        <f t="shared" si="51"/>
        <v>5500</v>
      </c>
      <c r="J238" s="167">
        <f t="shared" si="51"/>
        <v>5500</v>
      </c>
    </row>
    <row r="239" spans="1:10" x14ac:dyDescent="0.2">
      <c r="A239" s="183"/>
      <c r="B239" s="183">
        <v>230</v>
      </c>
      <c r="C239" s="158" t="s">
        <v>191</v>
      </c>
      <c r="D239" s="158"/>
      <c r="E239" s="167">
        <f t="shared" si="51"/>
        <v>0</v>
      </c>
      <c r="F239" s="167">
        <f t="shared" si="51"/>
        <v>0</v>
      </c>
      <c r="G239" s="167">
        <f t="shared" si="51"/>
        <v>0</v>
      </c>
      <c r="H239" s="167">
        <f t="shared" si="51"/>
        <v>0</v>
      </c>
      <c r="I239" s="167">
        <f t="shared" si="51"/>
        <v>0</v>
      </c>
      <c r="J239" s="167">
        <f t="shared" si="51"/>
        <v>0</v>
      </c>
    </row>
    <row r="240" spans="1:10" x14ac:dyDescent="0.2">
      <c r="A240" s="183"/>
      <c r="B240" s="183">
        <v>232</v>
      </c>
      <c r="C240" s="158" t="s">
        <v>192</v>
      </c>
      <c r="D240" s="158"/>
      <c r="E240" s="167">
        <f t="shared" si="51"/>
        <v>9841.66</v>
      </c>
      <c r="F240" s="167">
        <f t="shared" si="51"/>
        <v>10000</v>
      </c>
      <c r="G240" s="167">
        <f t="shared" si="51"/>
        <v>10000</v>
      </c>
      <c r="H240" s="167">
        <f t="shared" si="51"/>
        <v>10000</v>
      </c>
      <c r="I240" s="167">
        <f t="shared" si="51"/>
        <v>10000</v>
      </c>
      <c r="J240" s="167">
        <f t="shared" si="51"/>
        <v>10000</v>
      </c>
    </row>
    <row r="241" spans="1:10" x14ac:dyDescent="0.2">
      <c r="A241" s="183"/>
      <c r="B241" s="183">
        <v>234</v>
      </c>
      <c r="C241" s="158" t="s">
        <v>193</v>
      </c>
      <c r="D241" s="158"/>
      <c r="E241" s="167">
        <f t="shared" si="51"/>
        <v>0</v>
      </c>
      <c r="F241" s="167">
        <f t="shared" si="51"/>
        <v>0</v>
      </c>
      <c r="G241" s="167">
        <f t="shared" si="51"/>
        <v>0</v>
      </c>
      <c r="H241" s="167">
        <f t="shared" si="51"/>
        <v>0</v>
      </c>
      <c r="I241" s="167">
        <f t="shared" si="51"/>
        <v>0</v>
      </c>
      <c r="J241" s="167">
        <f t="shared" si="51"/>
        <v>0</v>
      </c>
    </row>
    <row r="242" spans="1:10" x14ac:dyDescent="0.2">
      <c r="A242" s="183"/>
      <c r="B242" s="183">
        <v>236</v>
      </c>
      <c r="C242" s="158" t="s">
        <v>194</v>
      </c>
      <c r="D242" s="158"/>
      <c r="E242" s="167">
        <f t="shared" si="51"/>
        <v>0</v>
      </c>
      <c r="F242" s="167">
        <f t="shared" si="51"/>
        <v>12000</v>
      </c>
      <c r="G242" s="167">
        <f t="shared" si="51"/>
        <v>12000</v>
      </c>
      <c r="H242" s="167">
        <f t="shared" si="51"/>
        <v>12000</v>
      </c>
      <c r="I242" s="167">
        <f t="shared" si="51"/>
        <v>12000</v>
      </c>
      <c r="J242" s="167">
        <f t="shared" si="51"/>
        <v>12000</v>
      </c>
    </row>
    <row r="243" spans="1:10" x14ac:dyDescent="0.2">
      <c r="A243" s="183"/>
      <c r="B243" s="183">
        <v>238</v>
      </c>
      <c r="C243" s="158" t="s">
        <v>195</v>
      </c>
      <c r="D243" s="158"/>
      <c r="E243" s="167">
        <f t="shared" ref="E243:J258" si="52">SUMIF($A$44:$A$966,$B243,E$44:E$966)</f>
        <v>0</v>
      </c>
      <c r="F243" s="167">
        <f t="shared" si="52"/>
        <v>0</v>
      </c>
      <c r="G243" s="167">
        <f t="shared" si="52"/>
        <v>0</v>
      </c>
      <c r="H243" s="167">
        <f t="shared" si="52"/>
        <v>0</v>
      </c>
      <c r="I243" s="167">
        <f t="shared" si="52"/>
        <v>0</v>
      </c>
      <c r="J243" s="167">
        <f t="shared" si="52"/>
        <v>0</v>
      </c>
    </row>
    <row r="244" spans="1:10" x14ac:dyDescent="0.2">
      <c r="A244" s="183"/>
      <c r="B244" s="183">
        <v>240</v>
      </c>
      <c r="C244" s="158" t="s">
        <v>196</v>
      </c>
      <c r="D244" s="158"/>
      <c r="E244" s="167">
        <f t="shared" si="52"/>
        <v>60705.61</v>
      </c>
      <c r="F244" s="167">
        <f t="shared" si="52"/>
        <v>30000</v>
      </c>
      <c r="G244" s="167">
        <f t="shared" si="52"/>
        <v>30000</v>
      </c>
      <c r="H244" s="167">
        <f t="shared" si="52"/>
        <v>30000</v>
      </c>
      <c r="I244" s="167">
        <f t="shared" si="52"/>
        <v>30000</v>
      </c>
      <c r="J244" s="167">
        <f t="shared" si="52"/>
        <v>30000</v>
      </c>
    </row>
    <row r="245" spans="1:10" x14ac:dyDescent="0.2">
      <c r="A245" s="183"/>
      <c r="B245" s="183">
        <v>242</v>
      </c>
      <c r="C245" s="158" t="s">
        <v>197</v>
      </c>
      <c r="D245" s="158"/>
      <c r="E245" s="167">
        <f t="shared" si="52"/>
        <v>0</v>
      </c>
      <c r="F245" s="167">
        <f t="shared" si="52"/>
        <v>0</v>
      </c>
      <c r="G245" s="167">
        <f t="shared" si="52"/>
        <v>0</v>
      </c>
      <c r="H245" s="167">
        <f t="shared" si="52"/>
        <v>0</v>
      </c>
      <c r="I245" s="167">
        <f t="shared" si="52"/>
        <v>0</v>
      </c>
      <c r="J245" s="167">
        <f t="shared" si="52"/>
        <v>0</v>
      </c>
    </row>
    <row r="246" spans="1:10" x14ac:dyDescent="0.2">
      <c r="A246" s="183"/>
      <c r="B246" s="183">
        <v>244</v>
      </c>
      <c r="C246" s="158" t="s">
        <v>198</v>
      </c>
      <c r="D246" s="158"/>
      <c r="E246" s="167">
        <f t="shared" si="52"/>
        <v>628.04999999999995</v>
      </c>
      <c r="F246" s="167">
        <f t="shared" si="52"/>
        <v>2000</v>
      </c>
      <c r="G246" s="167">
        <f t="shared" si="52"/>
        <v>2000</v>
      </c>
      <c r="H246" s="167">
        <f t="shared" si="52"/>
        <v>2000</v>
      </c>
      <c r="I246" s="167">
        <f t="shared" si="52"/>
        <v>2000</v>
      </c>
      <c r="J246" s="167">
        <f t="shared" si="52"/>
        <v>2000</v>
      </c>
    </row>
    <row r="247" spans="1:10" x14ac:dyDescent="0.2">
      <c r="A247" s="183"/>
      <c r="B247" s="183">
        <v>246</v>
      </c>
      <c r="C247" s="158" t="s">
        <v>199</v>
      </c>
      <c r="D247" s="158"/>
      <c r="E247" s="167">
        <f t="shared" si="52"/>
        <v>955.5</v>
      </c>
      <c r="F247" s="167">
        <f t="shared" si="52"/>
        <v>1000</v>
      </c>
      <c r="G247" s="167">
        <f t="shared" si="52"/>
        <v>1000</v>
      </c>
      <c r="H247" s="167">
        <f t="shared" si="52"/>
        <v>1000</v>
      </c>
      <c r="I247" s="167">
        <f t="shared" si="52"/>
        <v>1000</v>
      </c>
      <c r="J247" s="167">
        <f t="shared" si="52"/>
        <v>1000</v>
      </c>
    </row>
    <row r="248" spans="1:10" x14ac:dyDescent="0.2">
      <c r="A248" s="183"/>
      <c r="B248" s="183">
        <v>247</v>
      </c>
      <c r="C248" s="158" t="s">
        <v>200</v>
      </c>
      <c r="D248" s="158"/>
      <c r="E248" s="167">
        <f t="shared" si="52"/>
        <v>0</v>
      </c>
      <c r="F248" s="167">
        <f t="shared" si="52"/>
        <v>0</v>
      </c>
      <c r="G248" s="167">
        <f t="shared" si="52"/>
        <v>0</v>
      </c>
      <c r="H248" s="167">
        <f t="shared" si="52"/>
        <v>0</v>
      </c>
      <c r="I248" s="167">
        <f t="shared" si="52"/>
        <v>0</v>
      </c>
      <c r="J248" s="167">
        <f t="shared" si="52"/>
        <v>0</v>
      </c>
    </row>
    <row r="249" spans="1:10" x14ac:dyDescent="0.2">
      <c r="A249" s="183"/>
      <c r="B249" s="183">
        <v>260</v>
      </c>
      <c r="C249" s="158" t="s">
        <v>201</v>
      </c>
      <c r="D249" s="158"/>
      <c r="E249" s="167">
        <f t="shared" si="52"/>
        <v>9830549.9900000002</v>
      </c>
      <c r="F249" s="167">
        <f t="shared" si="52"/>
        <v>2574200</v>
      </c>
      <c r="G249" s="167">
        <f t="shared" si="52"/>
        <v>6157400</v>
      </c>
      <c r="H249" s="167">
        <f t="shared" si="52"/>
        <v>4493800</v>
      </c>
      <c r="I249" s="167">
        <f t="shared" si="52"/>
        <v>4493800</v>
      </c>
      <c r="J249" s="167">
        <f t="shared" si="52"/>
        <v>4493800</v>
      </c>
    </row>
    <row r="250" spans="1:10" x14ac:dyDescent="0.2">
      <c r="A250" s="183"/>
      <c r="B250" s="183">
        <v>261</v>
      </c>
      <c r="C250" s="158" t="s">
        <v>202</v>
      </c>
      <c r="D250" s="158"/>
      <c r="E250" s="167">
        <f t="shared" si="52"/>
        <v>2654367.0499999998</v>
      </c>
      <c r="F250" s="167">
        <f t="shared" si="52"/>
        <v>2495200</v>
      </c>
      <c r="G250" s="167">
        <f t="shared" si="52"/>
        <v>2887200</v>
      </c>
      <c r="H250" s="167">
        <f t="shared" si="52"/>
        <v>2112200</v>
      </c>
      <c r="I250" s="167">
        <f t="shared" si="52"/>
        <v>2112200</v>
      </c>
      <c r="J250" s="167">
        <f t="shared" si="52"/>
        <v>2112200</v>
      </c>
    </row>
    <row r="251" spans="1:10" x14ac:dyDescent="0.2">
      <c r="A251" s="183"/>
      <c r="B251" s="183">
        <v>262</v>
      </c>
      <c r="C251" s="158" t="s">
        <v>203</v>
      </c>
      <c r="D251" s="158"/>
      <c r="E251" s="167">
        <f t="shared" si="52"/>
        <v>11988.23</v>
      </c>
      <c r="F251" s="167">
        <f t="shared" si="52"/>
        <v>0</v>
      </c>
      <c r="G251" s="167">
        <f t="shared" si="52"/>
        <v>0</v>
      </c>
      <c r="H251" s="167">
        <f t="shared" si="52"/>
        <v>0</v>
      </c>
      <c r="I251" s="167">
        <f t="shared" si="52"/>
        <v>0</v>
      </c>
      <c r="J251" s="167">
        <f t="shared" si="52"/>
        <v>0</v>
      </c>
    </row>
    <row r="252" spans="1:10" x14ac:dyDescent="0.2">
      <c r="A252" s="183"/>
      <c r="B252" s="183">
        <v>265</v>
      </c>
      <c r="C252" s="158" t="s">
        <v>204</v>
      </c>
      <c r="D252" s="158"/>
      <c r="E252" s="167">
        <f t="shared" si="52"/>
        <v>0</v>
      </c>
      <c r="F252" s="167">
        <f t="shared" si="52"/>
        <v>0</v>
      </c>
      <c r="G252" s="167">
        <f t="shared" si="52"/>
        <v>0</v>
      </c>
      <c r="H252" s="167">
        <f t="shared" si="52"/>
        <v>0</v>
      </c>
      <c r="I252" s="167">
        <f t="shared" si="52"/>
        <v>0</v>
      </c>
      <c r="J252" s="167">
        <f t="shared" si="52"/>
        <v>0</v>
      </c>
    </row>
    <row r="253" spans="1:10" x14ac:dyDescent="0.2">
      <c r="A253" s="183"/>
      <c r="B253" s="183">
        <v>266</v>
      </c>
      <c r="C253" s="158" t="s">
        <v>205</v>
      </c>
      <c r="D253" s="158"/>
      <c r="E253" s="167">
        <f t="shared" si="52"/>
        <v>0</v>
      </c>
      <c r="F253" s="167">
        <f t="shared" si="52"/>
        <v>0</v>
      </c>
      <c r="G253" s="167">
        <f t="shared" si="52"/>
        <v>0</v>
      </c>
      <c r="H253" s="167">
        <f t="shared" si="52"/>
        <v>0</v>
      </c>
      <c r="I253" s="167">
        <f t="shared" si="52"/>
        <v>0</v>
      </c>
      <c r="J253" s="167">
        <f t="shared" si="52"/>
        <v>0</v>
      </c>
    </row>
    <row r="254" spans="1:10" x14ac:dyDescent="0.2">
      <c r="A254" s="183"/>
      <c r="B254" s="183">
        <v>270</v>
      </c>
      <c r="C254" s="158" t="s">
        <v>206</v>
      </c>
      <c r="D254" s="158"/>
      <c r="E254" s="167">
        <f t="shared" si="52"/>
        <v>0</v>
      </c>
      <c r="F254" s="167">
        <f t="shared" si="52"/>
        <v>0</v>
      </c>
      <c r="G254" s="167">
        <f t="shared" si="52"/>
        <v>0</v>
      </c>
      <c r="H254" s="167">
        <f t="shared" si="52"/>
        <v>0</v>
      </c>
      <c r="I254" s="167">
        <f t="shared" si="52"/>
        <v>0</v>
      </c>
      <c r="J254" s="167">
        <f t="shared" si="52"/>
        <v>0</v>
      </c>
    </row>
    <row r="255" spans="1:10" x14ac:dyDescent="0.2">
      <c r="A255" s="183"/>
      <c r="B255" s="183">
        <v>272</v>
      </c>
      <c r="C255" s="158" t="s">
        <v>207</v>
      </c>
      <c r="D255" s="158"/>
      <c r="E255" s="167">
        <f t="shared" si="52"/>
        <v>0</v>
      </c>
      <c r="F255" s="167">
        <f t="shared" si="52"/>
        <v>0</v>
      </c>
      <c r="G255" s="167">
        <f t="shared" si="52"/>
        <v>0</v>
      </c>
      <c r="H255" s="167">
        <f t="shared" si="52"/>
        <v>0</v>
      </c>
      <c r="I255" s="167">
        <f t="shared" si="52"/>
        <v>0</v>
      </c>
      <c r="J255" s="167">
        <f t="shared" si="52"/>
        <v>0</v>
      </c>
    </row>
    <row r="256" spans="1:10" x14ac:dyDescent="0.2">
      <c r="A256" s="183"/>
      <c r="B256" s="183">
        <v>273</v>
      </c>
      <c r="C256" s="158" t="s">
        <v>208</v>
      </c>
      <c r="D256" s="158"/>
      <c r="E256" s="167">
        <f t="shared" si="52"/>
        <v>0</v>
      </c>
      <c r="F256" s="167">
        <f t="shared" si="52"/>
        <v>0</v>
      </c>
      <c r="G256" s="167">
        <f t="shared" si="52"/>
        <v>0</v>
      </c>
      <c r="H256" s="167">
        <f t="shared" si="52"/>
        <v>0</v>
      </c>
      <c r="I256" s="167">
        <f t="shared" si="52"/>
        <v>0</v>
      </c>
      <c r="J256" s="167">
        <f t="shared" si="52"/>
        <v>0</v>
      </c>
    </row>
    <row r="257" spans="1:10" x14ac:dyDescent="0.2">
      <c r="A257" s="183"/>
      <c r="B257" s="183">
        <v>274</v>
      </c>
      <c r="C257" s="158" t="s">
        <v>209</v>
      </c>
      <c r="D257" s="158"/>
      <c r="E257" s="167">
        <f t="shared" si="52"/>
        <v>0</v>
      </c>
      <c r="F257" s="167">
        <f t="shared" si="52"/>
        <v>0</v>
      </c>
      <c r="G257" s="167">
        <f t="shared" si="52"/>
        <v>0</v>
      </c>
      <c r="H257" s="167">
        <f t="shared" si="52"/>
        <v>0</v>
      </c>
      <c r="I257" s="167">
        <f t="shared" si="52"/>
        <v>0</v>
      </c>
      <c r="J257" s="167">
        <f t="shared" si="52"/>
        <v>0</v>
      </c>
    </row>
    <row r="258" spans="1:10" x14ac:dyDescent="0.2">
      <c r="A258" s="183"/>
      <c r="B258" s="183">
        <v>275</v>
      </c>
      <c r="C258" s="158" t="s">
        <v>210</v>
      </c>
      <c r="D258" s="158"/>
      <c r="E258" s="167">
        <f t="shared" si="52"/>
        <v>2584.4700000000003</v>
      </c>
      <c r="F258" s="167">
        <f t="shared" si="52"/>
        <v>2600</v>
      </c>
      <c r="G258" s="167">
        <f t="shared" si="52"/>
        <v>2600</v>
      </c>
      <c r="H258" s="167">
        <f t="shared" si="52"/>
        <v>2600</v>
      </c>
      <c r="I258" s="167">
        <f t="shared" si="52"/>
        <v>2600</v>
      </c>
      <c r="J258" s="167">
        <f t="shared" si="52"/>
        <v>2600</v>
      </c>
    </row>
    <row r="259" spans="1:10" x14ac:dyDescent="0.2">
      <c r="A259" s="183"/>
      <c r="B259" s="183">
        <v>276</v>
      </c>
      <c r="C259" s="158" t="s">
        <v>211</v>
      </c>
      <c r="D259" s="158"/>
      <c r="E259" s="167">
        <f t="shared" ref="E259:J268" si="53">SUMIF($A$44:$A$966,$B259,E$44:E$966)</f>
        <v>0</v>
      </c>
      <c r="F259" s="167">
        <f t="shared" si="53"/>
        <v>0</v>
      </c>
      <c r="G259" s="167">
        <f t="shared" si="53"/>
        <v>0</v>
      </c>
      <c r="H259" s="167">
        <f t="shared" si="53"/>
        <v>0</v>
      </c>
      <c r="I259" s="167">
        <f t="shared" si="53"/>
        <v>0</v>
      </c>
      <c r="J259" s="167">
        <f t="shared" si="53"/>
        <v>0</v>
      </c>
    </row>
    <row r="260" spans="1:10" x14ac:dyDescent="0.2">
      <c r="A260" s="183"/>
      <c r="B260" s="183">
        <v>277</v>
      </c>
      <c r="C260" s="158" t="s">
        <v>212</v>
      </c>
      <c r="D260" s="158"/>
      <c r="E260" s="167">
        <f t="shared" si="53"/>
        <v>0</v>
      </c>
      <c r="F260" s="167">
        <f t="shared" si="53"/>
        <v>0</v>
      </c>
      <c r="G260" s="167">
        <f t="shared" si="53"/>
        <v>0</v>
      </c>
      <c r="H260" s="167">
        <f t="shared" si="53"/>
        <v>0</v>
      </c>
      <c r="I260" s="167">
        <f t="shared" si="53"/>
        <v>0</v>
      </c>
      <c r="J260" s="167">
        <f t="shared" si="53"/>
        <v>0</v>
      </c>
    </row>
    <row r="261" spans="1:10" x14ac:dyDescent="0.2">
      <c r="A261" s="183"/>
      <c r="B261" s="183">
        <v>278</v>
      </c>
      <c r="C261" s="158" t="s">
        <v>213</v>
      </c>
      <c r="D261" s="158"/>
      <c r="E261" s="167">
        <f t="shared" si="53"/>
        <v>0</v>
      </c>
      <c r="F261" s="167">
        <f t="shared" si="53"/>
        <v>0</v>
      </c>
      <c r="G261" s="167">
        <f t="shared" si="53"/>
        <v>0</v>
      </c>
      <c r="H261" s="167">
        <f t="shared" si="53"/>
        <v>0</v>
      </c>
      <c r="I261" s="167">
        <f t="shared" si="53"/>
        <v>0</v>
      </c>
      <c r="J261" s="167">
        <f t="shared" si="53"/>
        <v>0</v>
      </c>
    </row>
    <row r="262" spans="1:10" x14ac:dyDescent="0.2">
      <c r="A262" s="183"/>
      <c r="B262" s="183">
        <v>279</v>
      </c>
      <c r="C262" s="158" t="s">
        <v>214</v>
      </c>
      <c r="D262" s="158"/>
      <c r="E262" s="167">
        <f t="shared" si="53"/>
        <v>0</v>
      </c>
      <c r="F262" s="167">
        <f t="shared" si="53"/>
        <v>0</v>
      </c>
      <c r="G262" s="167">
        <f t="shared" si="53"/>
        <v>0</v>
      </c>
      <c r="H262" s="167">
        <f t="shared" si="53"/>
        <v>0</v>
      </c>
      <c r="I262" s="167">
        <f t="shared" si="53"/>
        <v>0</v>
      </c>
      <c r="J262" s="167">
        <f t="shared" si="53"/>
        <v>0</v>
      </c>
    </row>
    <row r="263" spans="1:10" x14ac:dyDescent="0.2">
      <c r="A263" s="183"/>
      <c r="B263" s="183">
        <v>280</v>
      </c>
      <c r="C263" s="158" t="s">
        <v>215</v>
      </c>
      <c r="D263" s="158"/>
      <c r="E263" s="167">
        <f t="shared" si="53"/>
        <v>0</v>
      </c>
      <c r="F263" s="167">
        <f t="shared" si="53"/>
        <v>0</v>
      </c>
      <c r="G263" s="167">
        <f t="shared" si="53"/>
        <v>0</v>
      </c>
      <c r="H263" s="167">
        <f t="shared" si="53"/>
        <v>0</v>
      </c>
      <c r="I263" s="167">
        <f t="shared" si="53"/>
        <v>0</v>
      </c>
      <c r="J263" s="167">
        <f t="shared" si="53"/>
        <v>0</v>
      </c>
    </row>
    <row r="264" spans="1:10" x14ac:dyDescent="0.2">
      <c r="A264" s="183"/>
      <c r="B264" s="183">
        <v>281</v>
      </c>
      <c r="C264" s="158" t="s">
        <v>216</v>
      </c>
      <c r="D264" s="158"/>
      <c r="E264" s="167">
        <f t="shared" si="53"/>
        <v>18952.91</v>
      </c>
      <c r="F264" s="167">
        <f t="shared" si="53"/>
        <v>19000</v>
      </c>
      <c r="G264" s="167">
        <f t="shared" si="53"/>
        <v>19000</v>
      </c>
      <c r="H264" s="167">
        <f t="shared" si="53"/>
        <v>19000</v>
      </c>
      <c r="I264" s="167">
        <f t="shared" si="53"/>
        <v>19000</v>
      </c>
      <c r="J264" s="167">
        <f t="shared" si="53"/>
        <v>19000</v>
      </c>
    </row>
    <row r="265" spans="1:10" x14ac:dyDescent="0.2">
      <c r="A265" s="183"/>
      <c r="B265" s="183">
        <v>282</v>
      </c>
      <c r="C265" s="158" t="s">
        <v>217</v>
      </c>
      <c r="D265" s="158"/>
      <c r="E265" s="167">
        <f t="shared" si="53"/>
        <v>0</v>
      </c>
      <c r="F265" s="167">
        <f t="shared" si="53"/>
        <v>0</v>
      </c>
      <c r="G265" s="167">
        <f t="shared" si="53"/>
        <v>0</v>
      </c>
      <c r="H265" s="167">
        <f t="shared" si="53"/>
        <v>0</v>
      </c>
      <c r="I265" s="167">
        <f t="shared" si="53"/>
        <v>0</v>
      </c>
      <c r="J265" s="167">
        <f t="shared" si="53"/>
        <v>0</v>
      </c>
    </row>
    <row r="266" spans="1:10" x14ac:dyDescent="0.2">
      <c r="A266" s="183"/>
      <c r="B266" s="183">
        <v>283</v>
      </c>
      <c r="C266" s="158" t="s">
        <v>218</v>
      </c>
      <c r="D266" s="158"/>
      <c r="E266" s="167">
        <f t="shared" si="53"/>
        <v>0</v>
      </c>
      <c r="F266" s="167">
        <f t="shared" si="53"/>
        <v>0</v>
      </c>
      <c r="G266" s="167">
        <f t="shared" si="53"/>
        <v>0</v>
      </c>
      <c r="H266" s="167">
        <f t="shared" si="53"/>
        <v>0</v>
      </c>
      <c r="I266" s="167">
        <f t="shared" si="53"/>
        <v>0</v>
      </c>
      <c r="J266" s="167">
        <f t="shared" si="53"/>
        <v>0</v>
      </c>
    </row>
    <row r="267" spans="1:10" x14ac:dyDescent="0.2">
      <c r="A267" s="183"/>
      <c r="B267" s="183">
        <v>290</v>
      </c>
      <c r="C267" s="158" t="s">
        <v>220</v>
      </c>
      <c r="D267" s="158"/>
      <c r="E267" s="167">
        <f t="shared" si="53"/>
        <v>0</v>
      </c>
      <c r="F267" s="167">
        <f t="shared" si="53"/>
        <v>0</v>
      </c>
      <c r="G267" s="167">
        <f t="shared" si="53"/>
        <v>0</v>
      </c>
      <c r="H267" s="167">
        <f t="shared" si="53"/>
        <v>0</v>
      </c>
      <c r="I267" s="167">
        <f t="shared" si="53"/>
        <v>0</v>
      </c>
      <c r="J267" s="167">
        <f t="shared" si="53"/>
        <v>0</v>
      </c>
    </row>
    <row r="268" spans="1:10" x14ac:dyDescent="0.2">
      <c r="A268" s="183"/>
      <c r="B268" s="183">
        <v>292</v>
      </c>
      <c r="C268" s="158" t="s">
        <v>221</v>
      </c>
      <c r="D268" s="158"/>
      <c r="E268" s="167">
        <f t="shared" si="53"/>
        <v>0</v>
      </c>
      <c r="F268" s="167">
        <f t="shared" si="53"/>
        <v>0</v>
      </c>
      <c r="G268" s="167">
        <f t="shared" si="53"/>
        <v>0</v>
      </c>
      <c r="H268" s="167">
        <f t="shared" si="53"/>
        <v>0</v>
      </c>
      <c r="I268" s="167">
        <f t="shared" si="53"/>
        <v>0</v>
      </c>
      <c r="J268" s="167">
        <f t="shared" si="53"/>
        <v>0</v>
      </c>
    </row>
    <row r="269" spans="1:10" x14ac:dyDescent="0.2">
      <c r="A269" s="183"/>
      <c r="B269" s="183">
        <v>293</v>
      </c>
      <c r="C269" s="158" t="s">
        <v>222</v>
      </c>
      <c r="D269" s="158"/>
      <c r="E269" s="167">
        <f t="shared" ref="E269:J269" si="54">SUMIF($A$46:$A$970,$B269,E$46:E$970)</f>
        <v>0</v>
      </c>
      <c r="F269" s="167">
        <f t="shared" si="54"/>
        <v>0</v>
      </c>
      <c r="G269" s="167">
        <f t="shared" si="54"/>
        <v>0</v>
      </c>
      <c r="H269" s="167">
        <f t="shared" si="54"/>
        <v>0</v>
      </c>
      <c r="I269" s="167">
        <f t="shared" si="54"/>
        <v>0</v>
      </c>
      <c r="J269" s="167">
        <f t="shared" si="54"/>
        <v>0</v>
      </c>
    </row>
    <row r="270" spans="1:10" x14ac:dyDescent="0.2">
      <c r="A270" s="158"/>
      <c r="B270" s="183"/>
      <c r="C270" s="165" t="s">
        <v>725</v>
      </c>
      <c r="D270" s="176"/>
      <c r="E270" s="184">
        <f>SUM(E227:E269)</f>
        <v>13473642.460000003</v>
      </c>
      <c r="F270" s="184">
        <f t="shared" ref="F270:J270" si="55">SUM(F227:F269)</f>
        <v>6077800</v>
      </c>
      <c r="G270" s="184">
        <f t="shared" si="55"/>
        <v>10053000</v>
      </c>
      <c r="H270" s="184">
        <f t="shared" si="55"/>
        <v>7600200</v>
      </c>
      <c r="I270" s="184">
        <f t="shared" si="55"/>
        <v>7603700</v>
      </c>
      <c r="J270" s="184">
        <f t="shared" si="55"/>
        <v>7607300</v>
      </c>
    </row>
  </sheetData>
  <mergeCells count="198">
    <mergeCell ref="A190:E190"/>
    <mergeCell ref="A191:E191"/>
    <mergeCell ref="A184:E184"/>
    <mergeCell ref="A185:E185"/>
    <mergeCell ref="A186:J186"/>
    <mergeCell ref="A187:E187"/>
    <mergeCell ref="A188:E188"/>
    <mergeCell ref="A189:E189"/>
    <mergeCell ref="A178:J178"/>
    <mergeCell ref="A179:E179"/>
    <mergeCell ref="A180:J180"/>
    <mergeCell ref="A181:E181"/>
    <mergeCell ref="A182:E182"/>
    <mergeCell ref="A183:E183"/>
    <mergeCell ref="A172:J172"/>
    <mergeCell ref="A173:J173"/>
    <mergeCell ref="A174:J174"/>
    <mergeCell ref="A175:J175"/>
    <mergeCell ref="A176:J176"/>
    <mergeCell ref="A177:J177"/>
    <mergeCell ref="A166:J166"/>
    <mergeCell ref="A167:J167"/>
    <mergeCell ref="A168:J168"/>
    <mergeCell ref="A169:J169"/>
    <mergeCell ref="A170:J170"/>
    <mergeCell ref="A171:J171"/>
    <mergeCell ref="A160:C160"/>
    <mergeCell ref="A161:C161"/>
    <mergeCell ref="A162:C162"/>
    <mergeCell ref="A163:C163"/>
    <mergeCell ref="A164:C164"/>
    <mergeCell ref="A165:D165"/>
    <mergeCell ref="I155:I156"/>
    <mergeCell ref="J155:J156"/>
    <mergeCell ref="C156:D156"/>
    <mergeCell ref="C157:D157"/>
    <mergeCell ref="A158:D158"/>
    <mergeCell ref="A159:J159"/>
    <mergeCell ref="B150:D150"/>
    <mergeCell ref="A151:D151"/>
    <mergeCell ref="A152:D152"/>
    <mergeCell ref="A153:I153"/>
    <mergeCell ref="A154:J154"/>
    <mergeCell ref="A155:D155"/>
    <mergeCell ref="E155:E156"/>
    <mergeCell ref="F155:F156"/>
    <mergeCell ref="G155:G156"/>
    <mergeCell ref="H155:H156"/>
    <mergeCell ref="B144:D144"/>
    <mergeCell ref="A145:D145"/>
    <mergeCell ref="A146:I146"/>
    <mergeCell ref="B147:D147"/>
    <mergeCell ref="B148:D148"/>
    <mergeCell ref="B149:D149"/>
    <mergeCell ref="A138:J138"/>
    <mergeCell ref="B139:D139"/>
    <mergeCell ref="A140:I140"/>
    <mergeCell ref="B141:D141"/>
    <mergeCell ref="B142:D142"/>
    <mergeCell ref="B143:D143"/>
    <mergeCell ref="A132:J132"/>
    <mergeCell ref="A133:J133"/>
    <mergeCell ref="B134:D134"/>
    <mergeCell ref="B135:D135"/>
    <mergeCell ref="A136:D136"/>
    <mergeCell ref="A137:J137"/>
    <mergeCell ref="A126:E126"/>
    <mergeCell ref="A127:E127"/>
    <mergeCell ref="A128:E128"/>
    <mergeCell ref="A129:J129"/>
    <mergeCell ref="A130:J130"/>
    <mergeCell ref="A131:C131"/>
    <mergeCell ref="D131:J131"/>
    <mergeCell ref="A120:J120"/>
    <mergeCell ref="A121:E121"/>
    <mergeCell ref="A122:E122"/>
    <mergeCell ref="A123:E123"/>
    <mergeCell ref="A124:E124"/>
    <mergeCell ref="A125:J125"/>
    <mergeCell ref="A114:J114"/>
    <mergeCell ref="A115:J115"/>
    <mergeCell ref="A116:J116"/>
    <mergeCell ref="A117:J117"/>
    <mergeCell ref="A118:J118"/>
    <mergeCell ref="A119:E119"/>
    <mergeCell ref="A108:J108"/>
    <mergeCell ref="A109:J109"/>
    <mergeCell ref="A110:J110"/>
    <mergeCell ref="A111:J111"/>
    <mergeCell ref="A112:J112"/>
    <mergeCell ref="A113:J113"/>
    <mergeCell ref="A102:C102"/>
    <mergeCell ref="A103:C103"/>
    <mergeCell ref="A104:C104"/>
    <mergeCell ref="A105:C105"/>
    <mergeCell ref="A106:D106"/>
    <mergeCell ref="A107:J107"/>
    <mergeCell ref="A96:J96"/>
    <mergeCell ref="A97:J97"/>
    <mergeCell ref="A98:C98"/>
    <mergeCell ref="A99:C99"/>
    <mergeCell ref="A100:C100"/>
    <mergeCell ref="A101:C101"/>
    <mergeCell ref="J90:J91"/>
    <mergeCell ref="C91:D91"/>
    <mergeCell ref="C92:D92"/>
    <mergeCell ref="C93:D93"/>
    <mergeCell ref="A94:D94"/>
    <mergeCell ref="A95:I95"/>
    <mergeCell ref="A86:D86"/>
    <mergeCell ref="A87:D87"/>
    <mergeCell ref="A88:I88"/>
    <mergeCell ref="A89:J89"/>
    <mergeCell ref="A90:D90"/>
    <mergeCell ref="E90:E91"/>
    <mergeCell ref="F90:F91"/>
    <mergeCell ref="G90:G91"/>
    <mergeCell ref="H90:H91"/>
    <mergeCell ref="I90:I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A70:D70"/>
    <mergeCell ref="A71:I71"/>
    <mergeCell ref="B72:D72"/>
    <mergeCell ref="B73:D73"/>
    <mergeCell ref="A62:J62"/>
    <mergeCell ref="A63:J63"/>
    <mergeCell ref="B64:D64"/>
    <mergeCell ref="A65:I65"/>
    <mergeCell ref="B66:D66"/>
    <mergeCell ref="B67:D67"/>
    <mergeCell ref="A56:J56"/>
    <mergeCell ref="A57:J57"/>
    <mergeCell ref="B58:D58"/>
    <mergeCell ref="B59:D59"/>
    <mergeCell ref="B60:D60"/>
    <mergeCell ref="A61:D61"/>
    <mergeCell ref="A50:J50"/>
    <mergeCell ref="A51:J51"/>
    <mergeCell ref="A52:D52"/>
    <mergeCell ref="A53:J53"/>
    <mergeCell ref="A54:J54"/>
    <mergeCell ref="A55:C55"/>
    <mergeCell ref="D55:J55"/>
    <mergeCell ref="A42:J42"/>
    <mergeCell ref="A43:J43"/>
    <mergeCell ref="C44:D44"/>
    <mergeCell ref="A47:D47"/>
    <mergeCell ref="A48:J48"/>
    <mergeCell ref="A49:D49"/>
    <mergeCell ref="B36:D36"/>
    <mergeCell ref="B37:D37"/>
    <mergeCell ref="B38:D38"/>
    <mergeCell ref="B39:D39"/>
    <mergeCell ref="B40:D40"/>
    <mergeCell ref="A41:D41"/>
    <mergeCell ref="B30:D30"/>
    <mergeCell ref="B31:D31"/>
    <mergeCell ref="A32:D32"/>
    <mergeCell ref="A33:D33"/>
    <mergeCell ref="A34:J34"/>
    <mergeCell ref="A35:J35"/>
    <mergeCell ref="A24:J24"/>
    <mergeCell ref="B25:D25"/>
    <mergeCell ref="B26:D26"/>
    <mergeCell ref="A27:D27"/>
    <mergeCell ref="A28:J28"/>
    <mergeCell ref="A29:J29"/>
    <mergeCell ref="A21:J21"/>
    <mergeCell ref="A22:J22"/>
    <mergeCell ref="B23:D23"/>
    <mergeCell ref="A12:J12"/>
    <mergeCell ref="A13:J13"/>
    <mergeCell ref="A14:J14"/>
    <mergeCell ref="A15:J15"/>
    <mergeCell ref="A16:J16"/>
    <mergeCell ref="A17:J17"/>
    <mergeCell ref="A1:J1"/>
    <mergeCell ref="A2:J2"/>
    <mergeCell ref="A3:J3"/>
    <mergeCell ref="A9:J9"/>
    <mergeCell ref="A10:J10"/>
    <mergeCell ref="A11:J11"/>
    <mergeCell ref="A18:J18"/>
    <mergeCell ref="A19:J19"/>
    <mergeCell ref="A20:J20"/>
  </mergeCells>
  <printOptions horizontalCentered="1"/>
  <pageMargins left="0.25" right="0.25" top="0.75" bottom="0.75" header="0.3" footer="0.3"/>
  <pageSetup fitToHeight="0" orientation="portrait" r:id="rId1"/>
  <rowBreaks count="7" manualBreakCount="7">
    <brk id="33" max="9" man="1"/>
    <brk id="53" max="9" man="1"/>
    <brk id="88" max="9" man="1"/>
    <brk id="129" max="9" man="1"/>
    <brk id="166" max="9" man="1"/>
    <brk id="192" max="9" man="1"/>
    <brk id="224"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Summary</vt:lpstr>
      <vt:lpstr>05</vt:lpstr>
      <vt:lpstr>07</vt:lpstr>
      <vt:lpstr>08</vt:lpstr>
      <vt:lpstr>09</vt:lpstr>
      <vt:lpstr>10</vt:lpstr>
      <vt:lpstr>12</vt:lpstr>
      <vt:lpstr>13</vt:lpstr>
      <vt:lpstr>15</vt:lpstr>
      <vt:lpstr>17</vt:lpstr>
      <vt:lpstr>20</vt:lpstr>
      <vt:lpstr>30</vt:lpstr>
      <vt:lpstr>35</vt:lpstr>
      <vt:lpstr>40</vt:lpstr>
      <vt:lpstr>45</vt:lpstr>
      <vt:lpstr>Scales</vt:lpstr>
      <vt:lpstr>Chart of Accounts</vt:lpstr>
      <vt:lpstr>Appr Schdl</vt:lpstr>
      <vt:lpstr>Annex 1</vt:lpstr>
      <vt:lpstr>COFOG</vt:lpstr>
      <vt:lpstr>FCAU</vt:lpstr>
      <vt:lpstr>FIRE</vt:lpstr>
      <vt:lpstr>Police</vt:lpstr>
      <vt:lpstr>'05'!Print_Area</vt:lpstr>
      <vt:lpstr>'07'!Print_Area</vt:lpstr>
      <vt:lpstr>'08'!Print_Area</vt:lpstr>
      <vt:lpstr>'09'!Print_Area</vt:lpstr>
      <vt:lpstr>'10'!Print_Area</vt:lpstr>
      <vt:lpstr>'12'!Print_Area</vt:lpstr>
      <vt:lpstr>'13'!Print_Area</vt:lpstr>
      <vt:lpstr>'15'!Print_Area</vt:lpstr>
      <vt:lpstr>'17'!Print_Area</vt:lpstr>
      <vt:lpstr>'20'!Print_Area</vt:lpstr>
      <vt:lpstr>'30'!Print_Area</vt:lpstr>
      <vt:lpstr>'35'!Print_Area</vt:lpstr>
      <vt:lpstr>'40'!Print_Area</vt:lpstr>
      <vt:lpstr>'45'!Print_Area</vt:lpstr>
      <vt:lpstr>'Appr Schdl'!Print_Area</vt:lpstr>
      <vt:lpstr>'Chart of Accounts'!Print_Area</vt:lpstr>
      <vt:lpstr>COFOG!Print_Area</vt:lpstr>
      <vt:lpstr>Scales!Print_Area</vt:lpstr>
      <vt:lpstr>Summary!Print_Area</vt:lpstr>
      <vt:lpstr>scale2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Fergus</dc:creator>
  <cp:lastModifiedBy>Marcilla Frith</cp:lastModifiedBy>
  <cp:lastPrinted>2015-03-23T20:37:41Z</cp:lastPrinted>
  <dcterms:created xsi:type="dcterms:W3CDTF">2015-03-23T20:05:18Z</dcterms:created>
  <dcterms:modified xsi:type="dcterms:W3CDTF">2015-03-23T21:12:40Z</dcterms:modified>
</cp:coreProperties>
</file>